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80" windowWidth="15885" windowHeight="9120" activeTab="5"/>
  </bookViews>
  <sheets>
    <sheet name="Sheet3" sheetId="1" r:id="rId1"/>
    <sheet name="Sheet1" sheetId="2" r:id="rId2"/>
    <sheet name="Sheet2" sheetId="3" r:id="rId3"/>
    <sheet name="Keskikierrosajat" sheetId="4" r:id="rId4"/>
    <sheet name="Sheet4" sheetId="5" r:id="rId5"/>
    <sheet name="ehdotus" sheetId="6" r:id="rId6"/>
    <sheet name="Sheet5" sheetId="7" r:id="rId7"/>
    <sheet name="Sheet6" sheetId="8" r:id="rId8"/>
  </sheets>
  <definedNames>
    <definedName name="ariok" localSheetId="5">'ehdotus'!$T$1:$T$2</definedName>
    <definedName name="ariok">'Sheet1'!$T$1:$T$2</definedName>
    <definedName name="boit" localSheetId="5">'ehdotus'!$O$1:$O$2</definedName>
    <definedName name="boit">'Sheet1'!$O$1:$O$2</definedName>
    <definedName name="hazor" localSheetId="5">'ehdotus'!$P$1:$P$2</definedName>
    <definedName name="hazor">'Sheet1'!$P$1:$P$2</definedName>
    <definedName name="henk" localSheetId="5">'ehdotus'!$I$1:$L$7</definedName>
    <definedName name="henk">'Sheet1'!$I$1:$L$7</definedName>
    <definedName name="hiiht1" localSheetId="5">'ehdotus'!$A$2</definedName>
    <definedName name="hiiht1">'Sheet1'!$A$2</definedName>
    <definedName name="hiiht2" localSheetId="5">'ehdotus'!$A$3</definedName>
    <definedName name="hiiht2">'Sheet1'!$A$3</definedName>
    <definedName name="hiiht3" localSheetId="5">'ehdotus'!$A$4</definedName>
    <definedName name="hiiht3">'Sheet1'!$A$4</definedName>
    <definedName name="hiiht4" localSheetId="5">'ehdotus'!$A$5</definedName>
    <definedName name="hiiht4">'Sheet1'!$A$5</definedName>
    <definedName name="hiiht5" localSheetId="5">'ehdotus'!$A$6</definedName>
    <definedName name="hiiht5">'Sheet1'!$A$6</definedName>
    <definedName name="hiiht6" localSheetId="5">'ehdotus'!$A$7</definedName>
    <definedName name="hiiht6">'Sheet1'!$A$7</definedName>
    <definedName name="keem" localSheetId="5">'ehdotus'!$S$1:$S$2</definedName>
    <definedName name="keem">'Sheet1'!$S$1:$S$2</definedName>
    <definedName name="kierrokset" localSheetId="5">'ehdotus'!$A$11:$G$229</definedName>
    <definedName name="kierrokset">'Sheet1'!$A$11:$G$241</definedName>
    <definedName name="kierrosaika" localSheetId="5">'ehdotus'!$E$2</definedName>
    <definedName name="kierrosaika">'Sheet1'!$E$2</definedName>
    <definedName name="kiptoo" localSheetId="5">'ehdotus'!$Q$1:$Q$2</definedName>
    <definedName name="kiptoo">'Sheet1'!$Q$1:$Q$2</definedName>
    <definedName name="lahto" localSheetId="5">'ehdotus'!$F$2</definedName>
    <definedName name="lahto">'Sheet1'!$F$2</definedName>
    <definedName name="matka" localSheetId="5">'ehdotus'!$F$3</definedName>
    <definedName name="matka">'Sheet1'!$F$3</definedName>
    <definedName name="renoo" localSheetId="5">'ehdotus'!$R$1:$R$2</definedName>
    <definedName name="renoo">'Sheet1'!$R$1:$R$2</definedName>
  </definedNames>
  <calcPr fullCalcOnLoad="1"/>
</workbook>
</file>

<file path=xl/sharedStrings.xml><?xml version="1.0" encoding="utf-8"?>
<sst xmlns="http://schemas.openxmlformats.org/spreadsheetml/2006/main" count="606" uniqueCount="85">
  <si>
    <t>Kierros</t>
  </si>
  <si>
    <t>Aika</t>
  </si>
  <si>
    <t>Kumulatiivinen aika</t>
  </si>
  <si>
    <t>Hiihtäjä</t>
  </si>
  <si>
    <t>Boit</t>
  </si>
  <si>
    <t>Hazor</t>
  </si>
  <si>
    <t>Kiptoo</t>
  </si>
  <si>
    <t>Renoo</t>
  </si>
  <si>
    <t>Vauhti</t>
  </si>
  <si>
    <t>Kierrokset</t>
  </si>
  <si>
    <t>Kilometrit</t>
  </si>
  <si>
    <t>Lähtöaika</t>
  </si>
  <si>
    <t>Hiihtäjät (muuta tähän järjestys)</t>
  </si>
  <si>
    <t>Arvioitu aika</t>
  </si>
  <si>
    <t>Mitattu aika</t>
  </si>
  <si>
    <t>RC Eemeli</t>
  </si>
  <si>
    <t>Pärske</t>
  </si>
  <si>
    <t>Kekkonen</t>
  </si>
  <si>
    <t>joukkue</t>
  </si>
  <si>
    <t>hiihtaja</t>
  </si>
  <si>
    <t>Diovannit</t>
  </si>
  <si>
    <t>Ilmari Hakala</t>
  </si>
  <si>
    <t>Jukka Koskela</t>
  </si>
  <si>
    <t>Juoksija-Lehti</t>
  </si>
  <si>
    <t>Kekkonen Hiihti ja Kalasti</t>
  </si>
  <si>
    <t>Kyrönsalmen Pärske</t>
  </si>
  <si>
    <t>Laatukalusteen Hiihtäjät</t>
  </si>
  <si>
    <t>Opiston Omat Pojat</t>
  </si>
  <si>
    <t>RT-39</t>
  </si>
  <si>
    <t>Sporttiklubi Rollboys</t>
  </si>
  <si>
    <t xml:space="preserve">Stora Enso Fluting </t>
  </si>
  <si>
    <t>Team Exel</t>
  </si>
  <si>
    <t>Team Intersport</t>
  </si>
  <si>
    <t>Team Toko</t>
  </si>
  <si>
    <t>Wärtsilä 46</t>
  </si>
  <si>
    <t>Keskiaika</t>
  </si>
  <si>
    <t>Nopein</t>
  </si>
  <si>
    <t>Hitain</t>
  </si>
  <si>
    <t>Vaihteluväli</t>
  </si>
  <si>
    <t>Keskihajonta</t>
  </si>
  <si>
    <t>Kokonaisaika</t>
  </si>
  <si>
    <t>lkm</t>
  </si>
  <si>
    <t>matka</t>
  </si>
  <si>
    <t>Matka</t>
  </si>
  <si>
    <t>Keem</t>
  </si>
  <si>
    <t>Ariok</t>
  </si>
  <si>
    <t>Km</t>
  </si>
  <si>
    <t>Vierumäen keskiaika/kierros ja -nopeus/km</t>
  </si>
  <si>
    <t>Vaihtoehto1</t>
  </si>
  <si>
    <t>Vaihtoehto2</t>
  </si>
  <si>
    <t>Vaihtoehto1: Tauko reilu tunti</t>
  </si>
  <si>
    <t>Vaihtoehto2: Tauko reilu 1.5h</t>
  </si>
  <si>
    <t>Vaihtoehto3</t>
  </si>
  <si>
    <t>Boit bois</t>
  </si>
  <si>
    <t>Keemin ehdotus alla</t>
  </si>
  <si>
    <t>Boit syömään</t>
  </si>
  <si>
    <t>Ariok syömään</t>
  </si>
  <si>
    <t>Hazor syömään</t>
  </si>
  <si>
    <t>Keem syömään</t>
  </si>
  <si>
    <t>Kiptoo syömään?</t>
  </si>
  <si>
    <t>Renoo syömään?</t>
  </si>
  <si>
    <t>Boit syömään?</t>
  </si>
  <si>
    <t>Ariok syömään?</t>
  </si>
  <si>
    <t>Boit herättää Hazorin</t>
  </si>
  <si>
    <t>Ariok herättää Keemin</t>
  </si>
  <si>
    <t>Hazor herättää Kiptoon</t>
  </si>
  <si>
    <t>Keem herättää Renoon</t>
  </si>
  <si>
    <t>Kiptoo syömään? herättää Boitin</t>
  </si>
  <si>
    <t>Renoo syömään? herättää Ariokin</t>
  </si>
  <si>
    <t>pois?</t>
  </si>
  <si>
    <t>estimaatti (Ariokin lasit huurussa)</t>
  </si>
  <si>
    <t>Keem herättää Kiptoon</t>
  </si>
  <si>
    <t>Hazor herättää Renoon</t>
  </si>
  <si>
    <t>Ariok herättää Hazorin</t>
  </si>
  <si>
    <t>Boit herättää Keemin</t>
  </si>
  <si>
    <t>Boit syömään ja bois</t>
  </si>
  <si>
    <t>Renoo herättää boitin</t>
  </si>
  <si>
    <t>Kiptoo herättää ariokin</t>
  </si>
  <si>
    <t>Pertsat</t>
  </si>
  <si>
    <t>Vapaat</t>
  </si>
  <si>
    <t>Avg:</t>
  </si>
  <si>
    <t>Järjestäjien tupa</t>
  </si>
  <si>
    <t>Klo vaihdossa</t>
  </si>
  <si>
    <t>Heitto</t>
  </si>
  <si>
    <t>Kiptoo myöhässä vaihtoon?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</si>
</sst>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[$-F400]h:mm:ss\ AM/PM"/>
    <numFmt numFmtId="178" formatCode="[h]:mm:ss;@"/>
  </numFmts>
  <fonts count="18">
    <font>
      <sz val="10"/>
      <name val="Arial"/>
      <family val="0"/>
    </font>
    <font>
      <sz val="9.75"/>
      <name val="Arial"/>
      <family val="2"/>
    </font>
    <font>
      <sz val="10"/>
      <color indexed="8"/>
      <name val="Arial"/>
      <family val="0"/>
    </font>
    <font>
      <sz val="15.75"/>
      <name val="Arial"/>
      <family val="0"/>
    </font>
    <font>
      <sz val="15.25"/>
      <name val="Arial"/>
      <family val="0"/>
    </font>
    <font>
      <sz val="17.5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16.25"/>
      <name val="Arial"/>
      <family val="0"/>
    </font>
    <font>
      <sz val="8"/>
      <name val="Arial"/>
      <family val="2"/>
    </font>
    <font>
      <sz val="11.75"/>
      <name val="Arial"/>
      <family val="0"/>
    </font>
    <font>
      <sz val="14.25"/>
      <name val="Arial"/>
      <family val="0"/>
    </font>
    <font>
      <sz val="8.75"/>
      <name val="Microsoft Sans Serif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0" fontId="0" fillId="0" borderId="0" xfId="0" applyNumberFormat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21" fontId="0" fillId="0" borderId="0" xfId="0" applyNumberFormat="1" applyAlignment="1">
      <alignment/>
    </xf>
    <xf numFmtId="46" fontId="0" fillId="0" borderId="1" xfId="0" applyNumberFormat="1" applyBorder="1" applyAlignment="1">
      <alignment/>
    </xf>
    <xf numFmtId="46" fontId="0" fillId="0" borderId="0" xfId="0" applyNumberFormat="1" applyAlignment="1">
      <alignment/>
    </xf>
    <xf numFmtId="0" fontId="2" fillId="2" borderId="2" xfId="22" applyFont="1" applyFill="1" applyBorder="1" applyAlignment="1">
      <alignment horizontal="center"/>
      <protection/>
    </xf>
    <xf numFmtId="0" fontId="2" fillId="0" borderId="3" xfId="22" applyFont="1" applyFill="1" applyBorder="1" applyAlignment="1">
      <alignment horizontal="left" wrapText="1"/>
      <protection/>
    </xf>
    <xf numFmtId="0" fontId="2" fillId="0" borderId="3" xfId="22" applyFont="1" applyFill="1" applyBorder="1" applyAlignment="1">
      <alignment horizontal="right" wrapText="1"/>
      <protection/>
    </xf>
    <xf numFmtId="47" fontId="2" fillId="0" borderId="3" xfId="22" applyNumberFormat="1" applyFont="1" applyFill="1" applyBorder="1" applyAlignment="1">
      <alignment horizontal="right" wrapText="1"/>
      <protection/>
    </xf>
    <xf numFmtId="0" fontId="2" fillId="2" borderId="2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left" wrapText="1"/>
      <protection/>
    </xf>
    <xf numFmtId="0" fontId="2" fillId="0" borderId="3" xfId="21" applyFont="1" applyFill="1" applyBorder="1" applyAlignment="1">
      <alignment horizontal="right" wrapText="1"/>
      <protection/>
    </xf>
    <xf numFmtId="47" fontId="2" fillId="0" borderId="3" xfId="21" applyNumberFormat="1" applyFont="1" applyFill="1" applyBorder="1" applyAlignment="1">
      <alignment horizontal="right" wrapText="1"/>
      <protection/>
    </xf>
    <xf numFmtId="0" fontId="2" fillId="2" borderId="2" xfId="23" applyFont="1" applyFill="1" applyBorder="1" applyAlignment="1">
      <alignment horizontal="center"/>
      <protection/>
    </xf>
    <xf numFmtId="0" fontId="2" fillId="0" borderId="3" xfId="23" applyFont="1" applyFill="1" applyBorder="1" applyAlignment="1">
      <alignment horizontal="left" wrapText="1"/>
      <protection/>
    </xf>
    <xf numFmtId="0" fontId="2" fillId="0" borderId="3" xfId="23" applyFont="1" applyFill="1" applyBorder="1" applyAlignment="1">
      <alignment horizontal="right" wrapText="1"/>
      <protection/>
    </xf>
    <xf numFmtId="45" fontId="2" fillId="0" borderId="3" xfId="23" applyNumberFormat="1" applyFont="1" applyFill="1" applyBorder="1" applyAlignment="1">
      <alignment horizontal="right" wrapText="1"/>
      <protection/>
    </xf>
    <xf numFmtId="21" fontId="2" fillId="0" borderId="3" xfId="23" applyNumberFormat="1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3" borderId="0" xfId="0" applyFont="1" applyFill="1" applyAlignment="1">
      <alignment/>
    </xf>
    <xf numFmtId="47" fontId="13" fillId="0" borderId="0" xfId="0" applyNumberFormat="1" applyFont="1" applyAlignment="1">
      <alignment/>
    </xf>
    <xf numFmtId="47" fontId="14" fillId="0" borderId="0" xfId="0" applyNumberFormat="1" applyFont="1" applyAlignment="1">
      <alignment/>
    </xf>
    <xf numFmtId="2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13" fillId="5" borderId="0" xfId="0" applyFont="1" applyFill="1" applyAlignment="1">
      <alignment/>
    </xf>
    <xf numFmtId="47" fontId="0" fillId="0" borderId="0" xfId="0" applyNumberFormat="1" applyFont="1" applyAlignment="1">
      <alignment/>
    </xf>
    <xf numFmtId="21" fontId="13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14" fillId="0" borderId="0" xfId="0" applyNumberFormat="1" applyFont="1" applyAlignment="1">
      <alignment/>
    </xf>
    <xf numFmtId="178" fontId="0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eskikierrosajat" xfId="21"/>
    <cellStyle name="Normal_Sheet3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Boit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Sheet2!$B$2:$B$21</c:f>
              <c:numCache>
                <c:ptCount val="20"/>
                <c:pt idx="0">
                  <c:v>0.01082175925925926</c:v>
                </c:pt>
                <c:pt idx="1">
                  <c:v>0.010578703703703687</c:v>
                </c:pt>
                <c:pt idx="2">
                  <c:v>0.010763888888888878</c:v>
                </c:pt>
                <c:pt idx="3">
                  <c:v>0.0109375</c:v>
                </c:pt>
                <c:pt idx="4">
                  <c:v>0.01113425925925926</c:v>
                </c:pt>
                <c:pt idx="5">
                  <c:v>0.011446759259259254</c:v>
                </c:pt>
                <c:pt idx="6">
                  <c:v>0.011423611111111065</c:v>
                </c:pt>
                <c:pt idx="7">
                  <c:v>0.011678240740740753</c:v>
                </c:pt>
                <c:pt idx="8">
                  <c:v>0.012013888888888935</c:v>
                </c:pt>
                <c:pt idx="9">
                  <c:v>0.011770833333333341</c:v>
                </c:pt>
                <c:pt idx="10">
                  <c:v>0.012256944444444362</c:v>
                </c:pt>
                <c:pt idx="11">
                  <c:v>0.01171296296296298</c:v>
                </c:pt>
                <c:pt idx="12">
                  <c:v>0.012175925925925868</c:v>
                </c:pt>
                <c:pt idx="13">
                  <c:v>0.012326388888888928</c:v>
                </c:pt>
                <c:pt idx="14">
                  <c:v>0.012766203703703738</c:v>
                </c:pt>
                <c:pt idx="15">
                  <c:v>0.01271990740740736</c:v>
                </c:pt>
                <c:pt idx="16">
                  <c:v>0.013090277777777715</c:v>
                </c:pt>
                <c:pt idx="17">
                  <c:v>0.012476851851851767</c:v>
                </c:pt>
                <c:pt idx="18">
                  <c:v>0.011759259259259136</c:v>
                </c:pt>
                <c:pt idx="19">
                  <c:v>0.012847222222222232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Sheet2!$D$1</c:f>
              <c:strCache>
                <c:ptCount val="1"/>
                <c:pt idx="0">
                  <c:v>Hazor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Sheet2!$D$2:$D$21</c:f>
              <c:numCache>
                <c:ptCount val="20"/>
                <c:pt idx="0">
                  <c:v>0.010439814814814813</c:v>
                </c:pt>
                <c:pt idx="1">
                  <c:v>0.011296296296296297</c:v>
                </c:pt>
                <c:pt idx="2">
                  <c:v>0.011458333333333334</c:v>
                </c:pt>
                <c:pt idx="3">
                  <c:v>0.011284722222222238</c:v>
                </c:pt>
                <c:pt idx="4">
                  <c:v>0.011215277777777782</c:v>
                </c:pt>
                <c:pt idx="5">
                  <c:v>0.011550925925925937</c:v>
                </c:pt>
                <c:pt idx="6">
                  <c:v>0.011759259259259303</c:v>
                </c:pt>
                <c:pt idx="7">
                  <c:v>0.011736111111111114</c:v>
                </c:pt>
                <c:pt idx="8">
                  <c:v>0.01172453703703702</c:v>
                </c:pt>
                <c:pt idx="9">
                  <c:v>0.011875</c:v>
                </c:pt>
                <c:pt idx="10">
                  <c:v>0.011643518518518636</c:v>
                </c:pt>
                <c:pt idx="11">
                  <c:v>0.011689814814814792</c:v>
                </c:pt>
                <c:pt idx="12">
                  <c:v>0.011840277777777852</c:v>
                </c:pt>
                <c:pt idx="13">
                  <c:v>0.011817129629629664</c:v>
                </c:pt>
                <c:pt idx="14">
                  <c:v>0.01230324074074074</c:v>
                </c:pt>
                <c:pt idx="15">
                  <c:v>0.012337962962962856</c:v>
                </c:pt>
                <c:pt idx="16">
                  <c:v>0.012615740740740788</c:v>
                </c:pt>
                <c:pt idx="17">
                  <c:v>0.012835648148148082</c:v>
                </c:pt>
                <c:pt idx="18">
                  <c:v>0.012245370370370323</c:v>
                </c:pt>
                <c:pt idx="19">
                  <c:v>0.011388888888888893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Sheet2!$F$1</c:f>
              <c:strCache>
                <c:ptCount val="1"/>
                <c:pt idx="0">
                  <c:v>Renoo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Sheet2!$F$2:$F$21</c:f>
              <c:numCache>
                <c:ptCount val="20"/>
                <c:pt idx="0">
                  <c:v>0.01335648148148148</c:v>
                </c:pt>
                <c:pt idx="1">
                  <c:v>0.013472222222222233</c:v>
                </c:pt>
                <c:pt idx="2">
                  <c:v>0.013252314814814828</c:v>
                </c:pt>
                <c:pt idx="3">
                  <c:v>0.013171296296296264</c:v>
                </c:pt>
                <c:pt idx="4">
                  <c:v>0.013715277777777785</c:v>
                </c:pt>
                <c:pt idx="5">
                  <c:v>0.013831018518518506</c:v>
                </c:pt>
                <c:pt idx="6">
                  <c:v>0.014016203703703711</c:v>
                </c:pt>
                <c:pt idx="7">
                  <c:v>0.01481481481481478</c:v>
                </c:pt>
                <c:pt idx="8">
                  <c:v>0.014953703703703691</c:v>
                </c:pt>
                <c:pt idx="9">
                  <c:v>0.014050925925925939</c:v>
                </c:pt>
                <c:pt idx="10">
                  <c:v>0.013472222222222219</c:v>
                </c:pt>
                <c:pt idx="11">
                  <c:v>0.014189814814814815</c:v>
                </c:pt>
                <c:pt idx="12">
                  <c:v>0.013831018518518534</c:v>
                </c:pt>
                <c:pt idx="13">
                  <c:v>0.01415509259259251</c:v>
                </c:pt>
                <c:pt idx="14">
                  <c:v>0.014560185185185204</c:v>
                </c:pt>
                <c:pt idx="15">
                  <c:v>0.015</c:v>
                </c:pt>
                <c:pt idx="16">
                  <c:v>0.01446759259259267</c:v>
                </c:pt>
                <c:pt idx="17">
                  <c:v>0.014722222222222303</c:v>
                </c:pt>
                <c:pt idx="18">
                  <c:v>0.013958333333333406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Sheet2!$H$1</c:f>
              <c:strCache>
                <c:ptCount val="1"/>
                <c:pt idx="0">
                  <c:v>Kiptoo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Sheet2!$H$2:$H$21</c:f>
              <c:numCache>
                <c:ptCount val="20"/>
                <c:pt idx="0">
                  <c:v>0.012303240740740741</c:v>
                </c:pt>
                <c:pt idx="1">
                  <c:v>0.012291666666666666</c:v>
                </c:pt>
                <c:pt idx="2">
                  <c:v>0.012233796296296298</c:v>
                </c:pt>
                <c:pt idx="3">
                  <c:v>0.012430555555555556</c:v>
                </c:pt>
                <c:pt idx="4">
                  <c:v>0.012280092592592579</c:v>
                </c:pt>
                <c:pt idx="5">
                  <c:v>0.01296296296296301</c:v>
                </c:pt>
                <c:pt idx="6">
                  <c:v>0.013321759259259214</c:v>
                </c:pt>
                <c:pt idx="7">
                  <c:v>0.013553240740740768</c:v>
                </c:pt>
                <c:pt idx="8">
                  <c:v>0.013402777777777763</c:v>
                </c:pt>
                <c:pt idx="9">
                  <c:v>0.013171296296296264</c:v>
                </c:pt>
                <c:pt idx="10">
                  <c:v>0.013275462962962892</c:v>
                </c:pt>
                <c:pt idx="11">
                  <c:v>0.013032407407407407</c:v>
                </c:pt>
                <c:pt idx="12">
                  <c:v>0.013182870370370359</c:v>
                </c:pt>
                <c:pt idx="13">
                  <c:v>0.012974537037036993</c:v>
                </c:pt>
                <c:pt idx="14">
                  <c:v>0.013518518518518485</c:v>
                </c:pt>
                <c:pt idx="15">
                  <c:v>0.01363425925925943</c:v>
                </c:pt>
                <c:pt idx="16">
                  <c:v>0.013611111111111018</c:v>
                </c:pt>
                <c:pt idx="17">
                  <c:v>0.0140393518518519</c:v>
                </c:pt>
                <c:pt idx="18">
                  <c:v>0.013402777777777874</c:v>
                </c:pt>
                <c:pt idx="19">
                  <c:v>0.012627314814814827</c:v>
                </c:pt>
              </c:numCache>
            </c:numRef>
          </c:val>
          <c:smooth val="0"/>
        </c:ser>
        <c:marker val="1"/>
        <c:axId val="31762198"/>
        <c:axId val="17424327"/>
      </c:lineChart>
      <c:catAx>
        <c:axId val="3176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24327"/>
        <c:crosses val="autoZero"/>
        <c:auto val="1"/>
        <c:lblOffset val="100"/>
        <c:noMultiLvlLbl val="0"/>
      </c:catAx>
      <c:valAx>
        <c:axId val="17424327"/>
        <c:scaling>
          <c:orientation val="minMax"/>
          <c:min val="0.0104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62198"/>
        <c:crossesAt val="1"/>
        <c:crossBetween val="between"/>
        <c:dispUnits/>
        <c:majorUnit val="0.0020781389999999997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575"/>
          <c:w val="0.98325"/>
          <c:h val="0.96875"/>
        </c:manualLayout>
      </c:layout>
      <c:lineChart>
        <c:grouping val="standard"/>
        <c:varyColors val="0"/>
        <c:ser>
          <c:idx val="0"/>
          <c:order val="0"/>
          <c:tx>
            <c:v>Pärske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Sheet2!$B$47:$B$126</c:f>
              <c:numCache>
                <c:ptCount val="80"/>
                <c:pt idx="0">
                  <c:v>0</c:v>
                </c:pt>
                <c:pt idx="1">
                  <c:v>0.01113425925925926</c:v>
                </c:pt>
                <c:pt idx="2">
                  <c:v>0.01310185185185185</c:v>
                </c:pt>
                <c:pt idx="3">
                  <c:v>0.011481481481481481</c:v>
                </c:pt>
                <c:pt idx="4">
                  <c:v>0.011724537037037033</c:v>
                </c:pt>
                <c:pt idx="5">
                  <c:v>0.011956018518518519</c:v>
                </c:pt>
                <c:pt idx="6">
                  <c:v>0.013194444444444453</c:v>
                </c:pt>
                <c:pt idx="7">
                  <c:v>0.0115625</c:v>
                </c:pt>
                <c:pt idx="8">
                  <c:v>0.01158564814814815</c:v>
                </c:pt>
                <c:pt idx="9">
                  <c:v>0.013460648148148166</c:v>
                </c:pt>
                <c:pt idx="10">
                  <c:v>0.013009259259259248</c:v>
                </c:pt>
                <c:pt idx="11">
                  <c:v>0.011643518518518511</c:v>
                </c:pt>
                <c:pt idx="12">
                  <c:v>0.011064814814814833</c:v>
                </c:pt>
                <c:pt idx="13">
                  <c:v>0.013518518518518513</c:v>
                </c:pt>
                <c:pt idx="14">
                  <c:v>0.011979166666666652</c:v>
                </c:pt>
                <c:pt idx="15">
                  <c:v>0.011828703703703702</c:v>
                </c:pt>
                <c:pt idx="16">
                  <c:v>0.011608796296296298</c:v>
                </c:pt>
                <c:pt idx="17">
                  <c:v>0.013159722222222253</c:v>
                </c:pt>
                <c:pt idx="18">
                  <c:v>0.011550925925925909</c:v>
                </c:pt>
                <c:pt idx="19">
                  <c:v>0.0115625</c:v>
                </c:pt>
                <c:pt idx="20">
                  <c:v>0.01186342592592593</c:v>
                </c:pt>
                <c:pt idx="21">
                  <c:v>0.013310185185185203</c:v>
                </c:pt>
                <c:pt idx="22">
                  <c:v>0.011840277777777741</c:v>
                </c:pt>
                <c:pt idx="23">
                  <c:v>0.011793981481481475</c:v>
                </c:pt>
                <c:pt idx="24">
                  <c:v>0.014097222222222205</c:v>
                </c:pt>
                <c:pt idx="25">
                  <c:v>0.013680555555555585</c:v>
                </c:pt>
                <c:pt idx="26">
                  <c:v>0.012222222222222245</c:v>
                </c:pt>
                <c:pt idx="27">
                  <c:v>0.01207175925925924</c:v>
                </c:pt>
                <c:pt idx="28">
                  <c:v>0.014074074074074072</c:v>
                </c:pt>
                <c:pt idx="29">
                  <c:v>0.012476851851851822</c:v>
                </c:pt>
                <c:pt idx="30">
                  <c:v>0.0123611111111111</c:v>
                </c:pt>
                <c:pt idx="31">
                  <c:v>0.012280092592592662</c:v>
                </c:pt>
                <c:pt idx="32">
                  <c:v>0.014247685185185155</c:v>
                </c:pt>
                <c:pt idx="33">
                  <c:v>0.012060185185185202</c:v>
                </c:pt>
                <c:pt idx="34">
                  <c:v>0.012326388888888873</c:v>
                </c:pt>
                <c:pt idx="35">
                  <c:v>0.013761574074074079</c:v>
                </c:pt>
                <c:pt idx="36">
                  <c:v>0.012650462962962905</c:v>
                </c:pt>
                <c:pt idx="37">
                  <c:v>0.0121875</c:v>
                </c:pt>
                <c:pt idx="38">
                  <c:v>0.014525462962962976</c:v>
                </c:pt>
                <c:pt idx="39">
                  <c:v>0.012361111111111156</c:v>
                </c:pt>
                <c:pt idx="40">
                  <c:v>0.012581018518518505</c:v>
                </c:pt>
                <c:pt idx="41">
                  <c:v>0.012476851851851767</c:v>
                </c:pt>
                <c:pt idx="42">
                  <c:v>0.014085648148148167</c:v>
                </c:pt>
                <c:pt idx="43">
                  <c:v>0.013206018518518547</c:v>
                </c:pt>
                <c:pt idx="44">
                  <c:v>0.01230324074074074</c:v>
                </c:pt>
                <c:pt idx="45">
                  <c:v>0.013773148148148118</c:v>
                </c:pt>
                <c:pt idx="46">
                  <c:v>0.014363425925925988</c:v>
                </c:pt>
                <c:pt idx="47">
                  <c:v>0.01274305555555555</c:v>
                </c:pt>
                <c:pt idx="48">
                  <c:v>0.012395833333333273</c:v>
                </c:pt>
                <c:pt idx="49">
                  <c:v>0.014074074074074128</c:v>
                </c:pt>
                <c:pt idx="50">
                  <c:v>0.012638888888888866</c:v>
                </c:pt>
                <c:pt idx="51">
                  <c:v>0.012777777777777777</c:v>
                </c:pt>
                <c:pt idx="52">
                  <c:v>0.012465277777777839</c:v>
                </c:pt>
                <c:pt idx="53">
                  <c:v>0.014421296296296293</c:v>
                </c:pt>
                <c:pt idx="54">
                  <c:v>0.013113425925925903</c:v>
                </c:pt>
                <c:pt idx="55">
                  <c:v>0.012800925925925855</c:v>
                </c:pt>
                <c:pt idx="56">
                  <c:v>0.013969907407407556</c:v>
                </c:pt>
                <c:pt idx="57">
                  <c:v>0.014097222222222094</c:v>
                </c:pt>
                <c:pt idx="58">
                  <c:v>0.013726851851851851</c:v>
                </c:pt>
                <c:pt idx="59">
                  <c:v>0.013576388888889013</c:v>
                </c:pt>
                <c:pt idx="60">
                  <c:v>0.014143518518518361</c:v>
                </c:pt>
                <c:pt idx="61">
                  <c:v>0.014131944444444544</c:v>
                </c:pt>
                <c:pt idx="62">
                  <c:v>0.014108796296296244</c:v>
                </c:pt>
                <c:pt idx="63">
                  <c:v>0.013946759259259256</c:v>
                </c:pt>
                <c:pt idx="64">
                  <c:v>0.013784722222222268</c:v>
                </c:pt>
                <c:pt idx="65">
                  <c:v>0.01475694444444442</c:v>
                </c:pt>
                <c:pt idx="66">
                  <c:v>0.014085648148148167</c:v>
                </c:pt>
                <c:pt idx="67">
                  <c:v>0.014293981481481532</c:v>
                </c:pt>
                <c:pt idx="68">
                  <c:v>0.018310185185185124</c:v>
                </c:pt>
                <c:pt idx="69">
                  <c:v>0.017592592592592493</c:v>
                </c:pt>
                <c:pt idx="70">
                  <c:v>0.016574074074074185</c:v>
                </c:pt>
                <c:pt idx="71">
                  <c:v>0.01416666666666666</c:v>
                </c:pt>
              </c:numCache>
            </c:numRef>
          </c:val>
          <c:smooth val="0"/>
        </c:ser>
        <c:ser>
          <c:idx val="1"/>
          <c:order val="1"/>
          <c:tx>
            <c:v>RC Eemeli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Sheet2!$C$47:$C$126</c:f>
              <c:numCache>
                <c:ptCount val="80"/>
                <c:pt idx="0">
                  <c:v>0</c:v>
                </c:pt>
                <c:pt idx="1">
                  <c:v>0.010439814814814813</c:v>
                </c:pt>
                <c:pt idx="2">
                  <c:v>0.012303240740740741</c:v>
                </c:pt>
                <c:pt idx="3">
                  <c:v>0.01335648148148148</c:v>
                </c:pt>
                <c:pt idx="4">
                  <c:v>0.01082175925925926</c:v>
                </c:pt>
                <c:pt idx="5">
                  <c:v>0.011296296296296297</c:v>
                </c:pt>
                <c:pt idx="6">
                  <c:v>0.012291666666666666</c:v>
                </c:pt>
                <c:pt idx="7">
                  <c:v>0.013472222222222233</c:v>
                </c:pt>
                <c:pt idx="8">
                  <c:v>0.010578703703703687</c:v>
                </c:pt>
                <c:pt idx="9">
                  <c:v>0.011458333333333334</c:v>
                </c:pt>
                <c:pt idx="10">
                  <c:v>0.012233796296296298</c:v>
                </c:pt>
                <c:pt idx="11">
                  <c:v>0.013252314814814828</c:v>
                </c:pt>
                <c:pt idx="12">
                  <c:v>0.010763888888888878</c:v>
                </c:pt>
                <c:pt idx="13">
                  <c:v>0.011284722222222238</c:v>
                </c:pt>
                <c:pt idx="14">
                  <c:v>0.012430555555555556</c:v>
                </c:pt>
                <c:pt idx="15">
                  <c:v>0.013171296296296264</c:v>
                </c:pt>
                <c:pt idx="16">
                  <c:v>0.0109375</c:v>
                </c:pt>
                <c:pt idx="17">
                  <c:v>0.012280092592592579</c:v>
                </c:pt>
                <c:pt idx="18">
                  <c:v>0.013715277777777785</c:v>
                </c:pt>
                <c:pt idx="19">
                  <c:v>0.01113425925925926</c:v>
                </c:pt>
                <c:pt idx="20">
                  <c:v>0.011215277777777782</c:v>
                </c:pt>
                <c:pt idx="21">
                  <c:v>0.013831018518518506</c:v>
                </c:pt>
                <c:pt idx="22">
                  <c:v>0.011446759259259254</c:v>
                </c:pt>
                <c:pt idx="23">
                  <c:v>0.011550925925925937</c:v>
                </c:pt>
                <c:pt idx="24">
                  <c:v>0.01296296296296301</c:v>
                </c:pt>
                <c:pt idx="25">
                  <c:v>0.011423611111111065</c:v>
                </c:pt>
                <c:pt idx="26">
                  <c:v>0.011759259259259303</c:v>
                </c:pt>
                <c:pt idx="27">
                  <c:v>0.013321759259259214</c:v>
                </c:pt>
                <c:pt idx="28">
                  <c:v>0.014016203703703711</c:v>
                </c:pt>
                <c:pt idx="29">
                  <c:v>0.011736111111111114</c:v>
                </c:pt>
                <c:pt idx="30">
                  <c:v>0.013553240740740768</c:v>
                </c:pt>
                <c:pt idx="31">
                  <c:v>0.01481481481481478</c:v>
                </c:pt>
                <c:pt idx="32">
                  <c:v>0.011678240740740753</c:v>
                </c:pt>
                <c:pt idx="33">
                  <c:v>0.013402777777777763</c:v>
                </c:pt>
                <c:pt idx="34">
                  <c:v>0.014953703703703691</c:v>
                </c:pt>
                <c:pt idx="35">
                  <c:v>0.012013888888888935</c:v>
                </c:pt>
                <c:pt idx="36">
                  <c:v>0.01172453703703702</c:v>
                </c:pt>
                <c:pt idx="37">
                  <c:v>0.014050925925925939</c:v>
                </c:pt>
                <c:pt idx="38">
                  <c:v>0.011770833333333341</c:v>
                </c:pt>
                <c:pt idx="39">
                  <c:v>0.011875</c:v>
                </c:pt>
                <c:pt idx="40">
                  <c:v>0.013171296296296264</c:v>
                </c:pt>
                <c:pt idx="41">
                  <c:v>0.012256944444444362</c:v>
                </c:pt>
                <c:pt idx="42">
                  <c:v>0.011643518518518636</c:v>
                </c:pt>
                <c:pt idx="43">
                  <c:v>0.013275462962962892</c:v>
                </c:pt>
                <c:pt idx="44">
                  <c:v>0.013472222222222219</c:v>
                </c:pt>
                <c:pt idx="45">
                  <c:v>0.011689814814814792</c:v>
                </c:pt>
                <c:pt idx="46">
                  <c:v>0.013032407407407407</c:v>
                </c:pt>
                <c:pt idx="47">
                  <c:v>0.014189814814814815</c:v>
                </c:pt>
                <c:pt idx="48">
                  <c:v>0.01171296296296298</c:v>
                </c:pt>
                <c:pt idx="49">
                  <c:v>0.013182870370370359</c:v>
                </c:pt>
                <c:pt idx="50">
                  <c:v>0.013831018518518534</c:v>
                </c:pt>
                <c:pt idx="51">
                  <c:v>0.012175925925925868</c:v>
                </c:pt>
                <c:pt idx="52">
                  <c:v>0.011840277777777852</c:v>
                </c:pt>
                <c:pt idx="53">
                  <c:v>0.01415509259259251</c:v>
                </c:pt>
                <c:pt idx="54">
                  <c:v>0.012326388888888928</c:v>
                </c:pt>
                <c:pt idx="55">
                  <c:v>0.011817129629629664</c:v>
                </c:pt>
                <c:pt idx="56">
                  <c:v>0.012974537037036993</c:v>
                </c:pt>
                <c:pt idx="57">
                  <c:v>0.012766203703703738</c:v>
                </c:pt>
                <c:pt idx="58">
                  <c:v>0.01230324074074074</c:v>
                </c:pt>
                <c:pt idx="59">
                  <c:v>0.013518518518518485</c:v>
                </c:pt>
                <c:pt idx="60">
                  <c:v>0.014560185185185204</c:v>
                </c:pt>
                <c:pt idx="61">
                  <c:v>0.012337962962962856</c:v>
                </c:pt>
                <c:pt idx="62">
                  <c:v>0.01363425925925943</c:v>
                </c:pt>
                <c:pt idx="63">
                  <c:v>0.015</c:v>
                </c:pt>
                <c:pt idx="64">
                  <c:v>0.01271990740740736</c:v>
                </c:pt>
                <c:pt idx="65">
                  <c:v>0.012615740740740788</c:v>
                </c:pt>
                <c:pt idx="66">
                  <c:v>0.013611111111111018</c:v>
                </c:pt>
                <c:pt idx="67">
                  <c:v>0.01446759259259267</c:v>
                </c:pt>
                <c:pt idx="68">
                  <c:v>0.013090277777777715</c:v>
                </c:pt>
                <c:pt idx="69">
                  <c:v>0.012835648148148082</c:v>
                </c:pt>
                <c:pt idx="70">
                  <c:v>0.0140393518518519</c:v>
                </c:pt>
                <c:pt idx="71">
                  <c:v>0.014722222222222303</c:v>
                </c:pt>
                <c:pt idx="72">
                  <c:v>0.012476851851851767</c:v>
                </c:pt>
                <c:pt idx="73">
                  <c:v>0.012245370370370323</c:v>
                </c:pt>
                <c:pt idx="74">
                  <c:v>0.013402777777777874</c:v>
                </c:pt>
                <c:pt idx="75">
                  <c:v>0.013958333333333406</c:v>
                </c:pt>
                <c:pt idx="76">
                  <c:v>0.011759259259259136</c:v>
                </c:pt>
                <c:pt idx="77">
                  <c:v>0.011388888888888893</c:v>
                </c:pt>
                <c:pt idx="78">
                  <c:v>0.012627314814814827</c:v>
                </c:pt>
                <c:pt idx="79">
                  <c:v>0.012847222222222232</c:v>
                </c:pt>
              </c:numCache>
            </c:numRef>
          </c:val>
          <c:smooth val="0"/>
        </c:ser>
        <c:ser>
          <c:idx val="2"/>
          <c:order val="2"/>
          <c:tx>
            <c:v>Kekkonen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Sheet2!$D$47:$D$126</c:f>
              <c:numCache>
                <c:ptCount val="80"/>
                <c:pt idx="0">
                  <c:v>0</c:v>
                </c:pt>
                <c:pt idx="1">
                  <c:v>0.01091435185185185</c:v>
                </c:pt>
                <c:pt idx="2">
                  <c:v>0.013298611111111113</c:v>
                </c:pt>
                <c:pt idx="3">
                  <c:v>0.012523148148148144</c:v>
                </c:pt>
                <c:pt idx="4">
                  <c:v>0.013425925925925924</c:v>
                </c:pt>
                <c:pt idx="5">
                  <c:v>0.011307870370370371</c:v>
                </c:pt>
                <c:pt idx="6">
                  <c:v>0.012685185185185188</c:v>
                </c:pt>
                <c:pt idx="7">
                  <c:v>0.012569444444444439</c:v>
                </c:pt>
                <c:pt idx="8">
                  <c:v>0.01231481481481482</c:v>
                </c:pt>
                <c:pt idx="9">
                  <c:v>0.011331018518518532</c:v>
                </c:pt>
                <c:pt idx="10">
                  <c:v>0.012337962962962967</c:v>
                </c:pt>
                <c:pt idx="11">
                  <c:v>0.012731481481481469</c:v>
                </c:pt>
                <c:pt idx="12">
                  <c:v>0.012048611111111107</c:v>
                </c:pt>
                <c:pt idx="13">
                  <c:v>0.01140046296296296</c:v>
                </c:pt>
                <c:pt idx="14">
                  <c:v>0.012175925925925923</c:v>
                </c:pt>
                <c:pt idx="15">
                  <c:v>0.012870370370370365</c:v>
                </c:pt>
                <c:pt idx="16">
                  <c:v>0.012048611111111107</c:v>
                </c:pt>
                <c:pt idx="17">
                  <c:v>0.01148148148148151</c:v>
                </c:pt>
                <c:pt idx="18">
                  <c:v>0.012199074074074057</c:v>
                </c:pt>
                <c:pt idx="19">
                  <c:v>0.012511574074074078</c:v>
                </c:pt>
                <c:pt idx="20">
                  <c:v>0.013043981481481476</c:v>
                </c:pt>
                <c:pt idx="21">
                  <c:v>0.013472222222222219</c:v>
                </c:pt>
                <c:pt idx="22">
                  <c:v>0.013877314814814856</c:v>
                </c:pt>
                <c:pt idx="23">
                  <c:v>0.012974537037036993</c:v>
                </c:pt>
                <c:pt idx="24">
                  <c:v>0.013240740740740775</c:v>
                </c:pt>
                <c:pt idx="25">
                  <c:v>0.01207175925925924</c:v>
                </c:pt>
                <c:pt idx="26">
                  <c:v>0.013055555555555542</c:v>
                </c:pt>
                <c:pt idx="27">
                  <c:v>0.013912037037037084</c:v>
                </c:pt>
                <c:pt idx="28">
                  <c:v>0.012893518518518443</c:v>
                </c:pt>
                <c:pt idx="29">
                  <c:v>0.013912037037037084</c:v>
                </c:pt>
                <c:pt idx="30">
                  <c:v>0.01222222222222219</c:v>
                </c:pt>
                <c:pt idx="31">
                  <c:v>0.012916666666666687</c:v>
                </c:pt>
                <c:pt idx="32">
                  <c:v>0.013518518518518485</c:v>
                </c:pt>
                <c:pt idx="33">
                  <c:v>0.01331018518518523</c:v>
                </c:pt>
                <c:pt idx="34">
                  <c:v>0.013831018518518479</c:v>
                </c:pt>
                <c:pt idx="35">
                  <c:v>0.013634259259259318</c:v>
                </c:pt>
                <c:pt idx="36">
                  <c:v>0.0121875</c:v>
                </c:pt>
                <c:pt idx="37">
                  <c:v>0.012777777777777777</c:v>
                </c:pt>
                <c:pt idx="38">
                  <c:v>0.014467592592592615</c:v>
                </c:pt>
                <c:pt idx="39">
                  <c:v>0.013333333333333364</c:v>
                </c:pt>
                <c:pt idx="40">
                  <c:v>0.012245370370370379</c:v>
                </c:pt>
                <c:pt idx="41">
                  <c:v>0.013252314814814703</c:v>
                </c:pt>
                <c:pt idx="42">
                  <c:v>0.013842592592592684</c:v>
                </c:pt>
                <c:pt idx="43">
                  <c:v>0.0134375</c:v>
                </c:pt>
                <c:pt idx="44">
                  <c:v>0.01288194444444446</c:v>
                </c:pt>
                <c:pt idx="45">
                  <c:v>0.01331018518518512</c:v>
                </c:pt>
                <c:pt idx="46">
                  <c:v>0.01359953703703709</c:v>
                </c:pt>
                <c:pt idx="47">
                  <c:v>0.013831018518518423</c:v>
                </c:pt>
                <c:pt idx="48">
                  <c:v>0.014953703703703747</c:v>
                </c:pt>
                <c:pt idx="49">
                  <c:v>0.013483796296296369</c:v>
                </c:pt>
                <c:pt idx="50">
                  <c:v>0.01504629629629628</c:v>
                </c:pt>
                <c:pt idx="51">
                  <c:v>0.012789351851851816</c:v>
                </c:pt>
                <c:pt idx="52">
                  <c:v>0.013402777777777874</c:v>
                </c:pt>
                <c:pt idx="53">
                  <c:v>0.013831018518518423</c:v>
                </c:pt>
                <c:pt idx="54">
                  <c:v>0.013356481481481497</c:v>
                </c:pt>
                <c:pt idx="55">
                  <c:v>0.012766203703703627</c:v>
                </c:pt>
                <c:pt idx="56">
                  <c:v>0.013368055555555647</c:v>
                </c:pt>
                <c:pt idx="57">
                  <c:v>0.014155092592592622</c:v>
                </c:pt>
                <c:pt idx="58">
                  <c:v>0.014212962962962927</c:v>
                </c:pt>
                <c:pt idx="59">
                  <c:v>0.013402777777777763</c:v>
                </c:pt>
                <c:pt idx="60">
                  <c:v>0.013321759259259158</c:v>
                </c:pt>
                <c:pt idx="61">
                  <c:v>0.01461805555555562</c:v>
                </c:pt>
                <c:pt idx="62">
                  <c:v>0.014062500000000089</c:v>
                </c:pt>
                <c:pt idx="63">
                  <c:v>0.013622685185185168</c:v>
                </c:pt>
                <c:pt idx="64">
                  <c:v>0.013321759259259158</c:v>
                </c:pt>
                <c:pt idx="65">
                  <c:v>0.015</c:v>
                </c:pt>
                <c:pt idx="66">
                  <c:v>0.013935185185185328</c:v>
                </c:pt>
                <c:pt idx="67">
                  <c:v>0.013287037037037042</c:v>
                </c:pt>
                <c:pt idx="68">
                  <c:v>0.013391203703703614</c:v>
                </c:pt>
                <c:pt idx="69">
                  <c:v>0.015034722222222241</c:v>
                </c:pt>
                <c:pt idx="70">
                  <c:v>0.013923611111111067</c:v>
                </c:pt>
                <c:pt idx="71">
                  <c:v>0.013437500000000102</c:v>
                </c:pt>
                <c:pt idx="72">
                  <c:v>0.012905092592592426</c:v>
                </c:pt>
                <c:pt idx="73">
                  <c:v>0.013750000000000151</c:v>
                </c:pt>
                <c:pt idx="74">
                  <c:v>0.018009259259259225</c:v>
                </c:pt>
                <c:pt idx="75">
                  <c:v>0.011736111111111058</c:v>
                </c:pt>
                <c:pt idx="76">
                  <c:v>0.013067129629629748</c:v>
                </c:pt>
              </c:numCache>
            </c:numRef>
          </c:val>
          <c:smooth val="0"/>
        </c:ser>
        <c:marker val="1"/>
        <c:axId val="22601216"/>
        <c:axId val="2084353"/>
      </c:line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353"/>
        <c:crosses val="autoZero"/>
        <c:auto val="1"/>
        <c:lblOffset val="100"/>
        <c:noMultiLvlLbl val="0"/>
      </c:catAx>
      <c:valAx>
        <c:axId val="2084353"/>
        <c:scaling>
          <c:orientation val="minMax"/>
          <c:max val="0.019"/>
          <c:min val="0.01041"/>
        </c:scaling>
        <c:axPos val="l"/>
        <c:majorGridlines/>
        <c:delete val="0"/>
        <c:numFmt formatCode="mm:ss.0" sourceLinked="0"/>
        <c:majorTickMark val="out"/>
        <c:minorTickMark val="none"/>
        <c:tickLblPos val="nextTo"/>
        <c:crossAx val="22601216"/>
        <c:crossesAt val="1"/>
        <c:crossBetween val="between"/>
        <c:dispUnits/>
        <c:majorUnit val="0.000698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275"/>
          <c:w val="0.99075"/>
          <c:h val="0.9745"/>
        </c:manualLayout>
      </c:layout>
      <c:lineChart>
        <c:grouping val="standard"/>
        <c:varyColors val="0"/>
        <c:ser>
          <c:idx val="0"/>
          <c:order val="0"/>
          <c:tx>
            <c:v>Kekkonen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Sheet2!$E$47:$E$126</c:f>
              <c:numCache>
                <c:ptCount val="80"/>
                <c:pt idx="0">
                  <c:v>0</c:v>
                </c:pt>
                <c:pt idx="1">
                  <c:v>0.01091435185185185</c:v>
                </c:pt>
                <c:pt idx="2">
                  <c:v>0.024212962962962964</c:v>
                </c:pt>
                <c:pt idx="3">
                  <c:v>0.03673611111111111</c:v>
                </c:pt>
                <c:pt idx="4">
                  <c:v>0.05016203703703703</c:v>
                </c:pt>
                <c:pt idx="5">
                  <c:v>0.061469907407407404</c:v>
                </c:pt>
                <c:pt idx="6">
                  <c:v>0.07415509259259259</c:v>
                </c:pt>
                <c:pt idx="7">
                  <c:v>0.08672453703703703</c:v>
                </c:pt>
                <c:pt idx="8">
                  <c:v>0.09903935185185185</c:v>
                </c:pt>
                <c:pt idx="9">
                  <c:v>0.11037037037037038</c:v>
                </c:pt>
                <c:pt idx="10">
                  <c:v>0.12270833333333335</c:v>
                </c:pt>
                <c:pt idx="11">
                  <c:v>0.13543981481481482</c:v>
                </c:pt>
                <c:pt idx="12">
                  <c:v>0.14748842592592593</c:v>
                </c:pt>
                <c:pt idx="13">
                  <c:v>0.15888888888888889</c:v>
                </c:pt>
                <c:pt idx="14">
                  <c:v>0.1710648148148148</c:v>
                </c:pt>
                <c:pt idx="15">
                  <c:v>0.18393518518518517</c:v>
                </c:pt>
                <c:pt idx="16">
                  <c:v>0.19598379629629628</c:v>
                </c:pt>
                <c:pt idx="17">
                  <c:v>0.2074652777777778</c:v>
                </c:pt>
                <c:pt idx="18">
                  <c:v>0.21966435185185185</c:v>
                </c:pt>
                <c:pt idx="19">
                  <c:v>0.23217592592592592</c:v>
                </c:pt>
                <c:pt idx="20">
                  <c:v>0.2452199074074074</c:v>
                </c:pt>
                <c:pt idx="21">
                  <c:v>0.2586921296296296</c:v>
                </c:pt>
                <c:pt idx="22">
                  <c:v>0.2725694444444445</c:v>
                </c:pt>
                <c:pt idx="23">
                  <c:v>0.28554398148148147</c:v>
                </c:pt>
                <c:pt idx="24">
                  <c:v>0.29878472222222224</c:v>
                </c:pt>
                <c:pt idx="25">
                  <c:v>0.3108564814814815</c:v>
                </c:pt>
                <c:pt idx="26">
                  <c:v>0.323912037037037</c:v>
                </c:pt>
                <c:pt idx="27">
                  <c:v>0.3378240740740741</c:v>
                </c:pt>
                <c:pt idx="28">
                  <c:v>0.35071759259259255</c:v>
                </c:pt>
                <c:pt idx="29">
                  <c:v>0.36462962962962964</c:v>
                </c:pt>
                <c:pt idx="30">
                  <c:v>0.3768518518518518</c:v>
                </c:pt>
                <c:pt idx="31">
                  <c:v>0.3897685185185185</c:v>
                </c:pt>
                <c:pt idx="32">
                  <c:v>0.403287037037037</c:v>
                </c:pt>
                <c:pt idx="33">
                  <c:v>0.41659722222222223</c:v>
                </c:pt>
                <c:pt idx="34">
                  <c:v>0.4304282407407407</c:v>
                </c:pt>
                <c:pt idx="35">
                  <c:v>0.4440625</c:v>
                </c:pt>
                <c:pt idx="36">
                  <c:v>0.45625</c:v>
                </c:pt>
                <c:pt idx="37">
                  <c:v>0.46902777777777777</c:v>
                </c:pt>
                <c:pt idx="38">
                  <c:v>0.4834953703703704</c:v>
                </c:pt>
                <c:pt idx="39">
                  <c:v>0.49682870370370374</c:v>
                </c:pt>
                <c:pt idx="40">
                  <c:v>0.5090740740740741</c:v>
                </c:pt>
                <c:pt idx="41">
                  <c:v>0.5223263888888888</c:v>
                </c:pt>
                <c:pt idx="42">
                  <c:v>0.5361689814814815</c:v>
                </c:pt>
                <c:pt idx="43">
                  <c:v>0.5496064814814815</c:v>
                </c:pt>
                <c:pt idx="44">
                  <c:v>0.562488425925926</c:v>
                </c:pt>
                <c:pt idx="45">
                  <c:v>0.5757986111111111</c:v>
                </c:pt>
                <c:pt idx="46">
                  <c:v>0.5893981481481482</c:v>
                </c:pt>
                <c:pt idx="47">
                  <c:v>0.6032291666666666</c:v>
                </c:pt>
                <c:pt idx="48">
                  <c:v>0.6181828703703703</c:v>
                </c:pt>
                <c:pt idx="49">
                  <c:v>0.6316666666666667</c:v>
                </c:pt>
                <c:pt idx="50">
                  <c:v>0.646712962962963</c:v>
                </c:pt>
                <c:pt idx="51">
                  <c:v>0.6595023148148148</c:v>
                </c:pt>
                <c:pt idx="52">
                  <c:v>0.6729050925925927</c:v>
                </c:pt>
                <c:pt idx="53">
                  <c:v>0.6867361111111111</c:v>
                </c:pt>
                <c:pt idx="54">
                  <c:v>0.7000925925925926</c:v>
                </c:pt>
                <c:pt idx="55">
                  <c:v>0.7128587962962962</c:v>
                </c:pt>
                <c:pt idx="56">
                  <c:v>0.7262268518518519</c:v>
                </c:pt>
                <c:pt idx="57">
                  <c:v>0.7403819444444445</c:v>
                </c:pt>
                <c:pt idx="58">
                  <c:v>0.7545949074074074</c:v>
                </c:pt>
                <c:pt idx="59">
                  <c:v>0.7679976851851852</c:v>
                </c:pt>
                <c:pt idx="60">
                  <c:v>0.7813194444444443</c:v>
                </c:pt>
                <c:pt idx="61">
                  <c:v>0.7959375</c:v>
                </c:pt>
                <c:pt idx="62">
                  <c:v>0.81</c:v>
                </c:pt>
                <c:pt idx="63">
                  <c:v>0.8236226851851852</c:v>
                </c:pt>
                <c:pt idx="64">
                  <c:v>0.8369444444444444</c:v>
                </c:pt>
                <c:pt idx="65">
                  <c:v>0.8519444444444444</c:v>
                </c:pt>
                <c:pt idx="66">
                  <c:v>0.8658796296296297</c:v>
                </c:pt>
                <c:pt idx="67">
                  <c:v>0.8791666666666668</c:v>
                </c:pt>
                <c:pt idx="68">
                  <c:v>0.8925578703703704</c:v>
                </c:pt>
                <c:pt idx="69">
                  <c:v>0.9075925925925926</c:v>
                </c:pt>
                <c:pt idx="70">
                  <c:v>0.9215162037037037</c:v>
                </c:pt>
                <c:pt idx="71">
                  <c:v>0.9349537037037038</c:v>
                </c:pt>
                <c:pt idx="72">
                  <c:v>0.9478587962962962</c:v>
                </c:pt>
                <c:pt idx="73">
                  <c:v>0.9616087962962964</c:v>
                </c:pt>
                <c:pt idx="74">
                  <c:v>0.9796180555555556</c:v>
                </c:pt>
                <c:pt idx="75">
                  <c:v>0.9913541666666666</c:v>
                </c:pt>
                <c:pt idx="76">
                  <c:v>1.0044212962962964</c:v>
                </c:pt>
              </c:numCache>
            </c:numRef>
          </c:val>
          <c:smooth val="0"/>
        </c:ser>
        <c:ser>
          <c:idx val="1"/>
          <c:order val="1"/>
          <c:tx>
            <c:v>Pärske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Sheet2!$F$47:$F$126</c:f>
              <c:numCache>
                <c:ptCount val="80"/>
                <c:pt idx="0">
                  <c:v>0</c:v>
                </c:pt>
                <c:pt idx="1">
                  <c:v>0.01113425925925926</c:v>
                </c:pt>
                <c:pt idx="2">
                  <c:v>0.02423611111111111</c:v>
                </c:pt>
                <c:pt idx="3">
                  <c:v>0.03571759259259259</c:v>
                </c:pt>
                <c:pt idx="4">
                  <c:v>0.047442129629629626</c:v>
                </c:pt>
                <c:pt idx="5">
                  <c:v>0.059398148148148144</c:v>
                </c:pt>
                <c:pt idx="6">
                  <c:v>0.0725925925925926</c:v>
                </c:pt>
                <c:pt idx="7">
                  <c:v>0.08415509259259259</c:v>
                </c:pt>
                <c:pt idx="8">
                  <c:v>0.09574074074074074</c:v>
                </c:pt>
                <c:pt idx="9">
                  <c:v>0.1092013888888889</c:v>
                </c:pt>
                <c:pt idx="10">
                  <c:v>0.12221064814814815</c:v>
                </c:pt>
                <c:pt idx="11">
                  <c:v>0.13385416666666666</c:v>
                </c:pt>
                <c:pt idx="12">
                  <c:v>0.1449189814814815</c:v>
                </c:pt>
                <c:pt idx="13">
                  <c:v>0.1584375</c:v>
                </c:pt>
                <c:pt idx="14">
                  <c:v>0.17041666666666666</c:v>
                </c:pt>
                <c:pt idx="15">
                  <c:v>0.18224537037037036</c:v>
                </c:pt>
                <c:pt idx="16">
                  <c:v>0.19385416666666666</c:v>
                </c:pt>
                <c:pt idx="17">
                  <c:v>0.20701388888888891</c:v>
                </c:pt>
                <c:pt idx="18">
                  <c:v>0.21856481481481482</c:v>
                </c:pt>
                <c:pt idx="19">
                  <c:v>0.23012731481481483</c:v>
                </c:pt>
                <c:pt idx="20">
                  <c:v>0.24199074074074076</c:v>
                </c:pt>
                <c:pt idx="21">
                  <c:v>0.25530092592592596</c:v>
                </c:pt>
                <c:pt idx="22">
                  <c:v>0.2671412037037037</c:v>
                </c:pt>
                <c:pt idx="23">
                  <c:v>0.2789351851851852</c:v>
                </c:pt>
                <c:pt idx="24">
                  <c:v>0.2930324074074074</c:v>
                </c:pt>
                <c:pt idx="25">
                  <c:v>0.30671296296296297</c:v>
                </c:pt>
                <c:pt idx="26">
                  <c:v>0.3189351851851852</c:v>
                </c:pt>
                <c:pt idx="27">
                  <c:v>0.33100694444444445</c:v>
                </c:pt>
                <c:pt idx="28">
                  <c:v>0.3450810185185185</c:v>
                </c:pt>
                <c:pt idx="29">
                  <c:v>0.35755787037037035</c:v>
                </c:pt>
                <c:pt idx="30">
                  <c:v>0.36991898148148145</c:v>
                </c:pt>
                <c:pt idx="31">
                  <c:v>0.3821990740740741</c:v>
                </c:pt>
                <c:pt idx="32">
                  <c:v>0.39644675925925926</c:v>
                </c:pt>
                <c:pt idx="33">
                  <c:v>0.40850694444444446</c:v>
                </c:pt>
                <c:pt idx="34">
                  <c:v>0.42083333333333334</c:v>
                </c:pt>
                <c:pt idx="35">
                  <c:v>0.4345949074074074</c:v>
                </c:pt>
                <c:pt idx="36">
                  <c:v>0.4472453703703703</c:v>
                </c:pt>
                <c:pt idx="37">
                  <c:v>0.45943287037037034</c:v>
                </c:pt>
                <c:pt idx="38">
                  <c:v>0.4739583333333333</c:v>
                </c:pt>
                <c:pt idx="39">
                  <c:v>0.48631944444444447</c:v>
                </c:pt>
                <c:pt idx="40">
                  <c:v>0.498900462962963</c:v>
                </c:pt>
                <c:pt idx="41">
                  <c:v>0.5113773148148147</c:v>
                </c:pt>
                <c:pt idx="42">
                  <c:v>0.5254629629629629</c:v>
                </c:pt>
                <c:pt idx="43">
                  <c:v>0.5386689814814815</c:v>
                </c:pt>
                <c:pt idx="44">
                  <c:v>0.5509722222222222</c:v>
                </c:pt>
                <c:pt idx="45">
                  <c:v>0.5647453703703703</c:v>
                </c:pt>
                <c:pt idx="46">
                  <c:v>0.5791087962962963</c:v>
                </c:pt>
                <c:pt idx="47">
                  <c:v>0.5918518518518519</c:v>
                </c:pt>
                <c:pt idx="48">
                  <c:v>0.6042476851851851</c:v>
                </c:pt>
                <c:pt idx="49">
                  <c:v>0.6183217592592593</c:v>
                </c:pt>
                <c:pt idx="50">
                  <c:v>0.6309606481481481</c:v>
                </c:pt>
                <c:pt idx="51">
                  <c:v>0.6437384259259259</c:v>
                </c:pt>
                <c:pt idx="52">
                  <c:v>0.6562037037037037</c:v>
                </c:pt>
                <c:pt idx="53">
                  <c:v>0.670625</c:v>
                </c:pt>
                <c:pt idx="54">
                  <c:v>0.6837384259259259</c:v>
                </c:pt>
                <c:pt idx="55">
                  <c:v>0.6965393518518518</c:v>
                </c:pt>
                <c:pt idx="56">
                  <c:v>0.7105092592592593</c:v>
                </c:pt>
                <c:pt idx="57">
                  <c:v>0.7246064814814814</c:v>
                </c:pt>
                <c:pt idx="58">
                  <c:v>0.7383333333333333</c:v>
                </c:pt>
                <c:pt idx="59">
                  <c:v>0.7519097222222223</c:v>
                </c:pt>
                <c:pt idx="60">
                  <c:v>0.7660532407407407</c:v>
                </c:pt>
                <c:pt idx="61">
                  <c:v>0.7801851851851852</c:v>
                </c:pt>
                <c:pt idx="62">
                  <c:v>0.7942939814814814</c:v>
                </c:pt>
                <c:pt idx="63">
                  <c:v>0.8082407407407407</c:v>
                </c:pt>
                <c:pt idx="64">
                  <c:v>0.822025462962963</c:v>
                </c:pt>
                <c:pt idx="65">
                  <c:v>0.8367824074074074</c:v>
                </c:pt>
                <c:pt idx="66">
                  <c:v>0.8508680555555556</c:v>
                </c:pt>
                <c:pt idx="67">
                  <c:v>0.8651620370370371</c:v>
                </c:pt>
                <c:pt idx="68">
                  <c:v>0.8834722222222222</c:v>
                </c:pt>
                <c:pt idx="69">
                  <c:v>0.9010648148148147</c:v>
                </c:pt>
                <c:pt idx="70">
                  <c:v>0.9176388888888889</c:v>
                </c:pt>
                <c:pt idx="71">
                  <c:v>0.9318055555555556</c:v>
                </c:pt>
              </c:numCache>
            </c:numRef>
          </c:val>
          <c:smooth val="0"/>
        </c:ser>
        <c:ser>
          <c:idx val="2"/>
          <c:order val="2"/>
          <c:tx>
            <c:v>RC Eemeli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Sheet2!$G$47:$G$126</c:f>
              <c:numCache>
                <c:ptCount val="80"/>
                <c:pt idx="0">
                  <c:v>0</c:v>
                </c:pt>
                <c:pt idx="1">
                  <c:v>0.010439814814814813</c:v>
                </c:pt>
                <c:pt idx="2">
                  <c:v>0.022743055555555555</c:v>
                </c:pt>
                <c:pt idx="3">
                  <c:v>0.036099537037037034</c:v>
                </c:pt>
                <c:pt idx="4">
                  <c:v>0.046921296296296294</c:v>
                </c:pt>
                <c:pt idx="5">
                  <c:v>0.05821759259259259</c:v>
                </c:pt>
                <c:pt idx="6">
                  <c:v>0.07050925925925926</c:v>
                </c:pt>
                <c:pt idx="7">
                  <c:v>0.08398148148148149</c:v>
                </c:pt>
                <c:pt idx="8">
                  <c:v>0.09456018518518518</c:v>
                </c:pt>
                <c:pt idx="9">
                  <c:v>0.10601851851851851</c:v>
                </c:pt>
                <c:pt idx="10">
                  <c:v>0.11825231481481481</c:v>
                </c:pt>
                <c:pt idx="11">
                  <c:v>0.13150462962962964</c:v>
                </c:pt>
                <c:pt idx="12">
                  <c:v>0.14226851851851852</c:v>
                </c:pt>
                <c:pt idx="13">
                  <c:v>0.15355324074074075</c:v>
                </c:pt>
                <c:pt idx="14">
                  <c:v>0.1659837962962963</c:v>
                </c:pt>
                <c:pt idx="15">
                  <c:v>0.17915509259259257</c:v>
                </c:pt>
                <c:pt idx="16">
                  <c:v>0.1900925925925926</c:v>
                </c:pt>
                <c:pt idx="17">
                  <c:v>0.20237268518518517</c:v>
                </c:pt>
                <c:pt idx="18">
                  <c:v>0.21608796296296295</c:v>
                </c:pt>
                <c:pt idx="19">
                  <c:v>0.22722222222222221</c:v>
                </c:pt>
                <c:pt idx="20">
                  <c:v>0.2384375</c:v>
                </c:pt>
                <c:pt idx="21">
                  <c:v>0.2522685185185185</c:v>
                </c:pt>
                <c:pt idx="22">
                  <c:v>0.26371527777777776</c:v>
                </c:pt>
                <c:pt idx="23">
                  <c:v>0.2752662037037037</c:v>
                </c:pt>
                <c:pt idx="24">
                  <c:v>0.2882291666666667</c:v>
                </c:pt>
                <c:pt idx="25">
                  <c:v>0.29965277777777777</c:v>
                </c:pt>
                <c:pt idx="26">
                  <c:v>0.31141203703703707</c:v>
                </c:pt>
                <c:pt idx="27">
                  <c:v>0.3247337962962963</c:v>
                </c:pt>
                <c:pt idx="28">
                  <c:v>0.33875</c:v>
                </c:pt>
                <c:pt idx="29">
                  <c:v>0.3504861111111111</c:v>
                </c:pt>
                <c:pt idx="30">
                  <c:v>0.3640393518518519</c:v>
                </c:pt>
                <c:pt idx="31">
                  <c:v>0.37885416666666666</c:v>
                </c:pt>
                <c:pt idx="32">
                  <c:v>0.3905324074074074</c:v>
                </c:pt>
                <c:pt idx="33">
                  <c:v>0.4039351851851852</c:v>
                </c:pt>
                <c:pt idx="34">
                  <c:v>0.41888888888888887</c:v>
                </c:pt>
                <c:pt idx="35">
                  <c:v>0.4309027777777778</c:v>
                </c:pt>
                <c:pt idx="36">
                  <c:v>0.4426273148148148</c:v>
                </c:pt>
                <c:pt idx="37">
                  <c:v>0.45667824074074076</c:v>
                </c:pt>
                <c:pt idx="38">
                  <c:v>0.4684490740740741</c:v>
                </c:pt>
                <c:pt idx="39">
                  <c:v>0.4803240740740741</c:v>
                </c:pt>
                <c:pt idx="40">
                  <c:v>0.4934953703703704</c:v>
                </c:pt>
                <c:pt idx="41">
                  <c:v>0.5057523148148148</c:v>
                </c:pt>
                <c:pt idx="42">
                  <c:v>0.5173958333333334</c:v>
                </c:pt>
                <c:pt idx="43">
                  <c:v>0.5306712962962963</c:v>
                </c:pt>
                <c:pt idx="44">
                  <c:v>0.5441435185185185</c:v>
                </c:pt>
                <c:pt idx="45">
                  <c:v>0.5558333333333333</c:v>
                </c:pt>
                <c:pt idx="46">
                  <c:v>0.5674768518518518</c:v>
                </c:pt>
                <c:pt idx="47">
                  <c:v>0.5830555555555555</c:v>
                </c:pt>
                <c:pt idx="48">
                  <c:v>0.5947685185185185</c:v>
                </c:pt>
                <c:pt idx="49">
                  <c:v>0.6079513888888889</c:v>
                </c:pt>
                <c:pt idx="50">
                  <c:v>0.6217824074074074</c:v>
                </c:pt>
                <c:pt idx="51">
                  <c:v>0.6339583333333333</c:v>
                </c:pt>
                <c:pt idx="52">
                  <c:v>0.6457986111111111</c:v>
                </c:pt>
                <c:pt idx="53">
                  <c:v>0.6599537037037037</c:v>
                </c:pt>
                <c:pt idx="54">
                  <c:v>0.6722800925925926</c:v>
                </c:pt>
                <c:pt idx="55">
                  <c:v>0.6840972222222222</c:v>
                </c:pt>
                <c:pt idx="56">
                  <c:v>0.6970717592592592</c:v>
                </c:pt>
                <c:pt idx="57">
                  <c:v>0.709837962962963</c:v>
                </c:pt>
                <c:pt idx="58">
                  <c:v>0.7221412037037037</c:v>
                </c:pt>
                <c:pt idx="59">
                  <c:v>0.7356597222222222</c:v>
                </c:pt>
                <c:pt idx="60">
                  <c:v>0.7502199074074074</c:v>
                </c:pt>
                <c:pt idx="61">
                  <c:v>0.7625578703703703</c:v>
                </c:pt>
                <c:pt idx="62">
                  <c:v>0.7761921296296297</c:v>
                </c:pt>
                <c:pt idx="63">
                  <c:v>0.7911921296296297</c:v>
                </c:pt>
                <c:pt idx="64">
                  <c:v>0.8039120370370371</c:v>
                </c:pt>
                <c:pt idx="65">
                  <c:v>0.8165277777777779</c:v>
                </c:pt>
                <c:pt idx="66">
                  <c:v>0.8301388888888889</c:v>
                </c:pt>
                <c:pt idx="67">
                  <c:v>0.8446064814814815</c:v>
                </c:pt>
                <c:pt idx="68">
                  <c:v>0.8576967592592593</c:v>
                </c:pt>
                <c:pt idx="69">
                  <c:v>0.8705324074074073</c:v>
                </c:pt>
                <c:pt idx="70">
                  <c:v>0.8845717592592592</c:v>
                </c:pt>
                <c:pt idx="71">
                  <c:v>0.8992939814814815</c:v>
                </c:pt>
                <c:pt idx="72">
                  <c:v>0.9117708333333333</c:v>
                </c:pt>
                <c:pt idx="73">
                  <c:v>0.9240162037037036</c:v>
                </c:pt>
                <c:pt idx="74">
                  <c:v>0.9374189814814815</c:v>
                </c:pt>
                <c:pt idx="75">
                  <c:v>0.9513773148148149</c:v>
                </c:pt>
                <c:pt idx="76">
                  <c:v>0.963136574074074</c:v>
                </c:pt>
                <c:pt idx="77">
                  <c:v>0.9745254629629629</c:v>
                </c:pt>
                <c:pt idx="78">
                  <c:v>0.9871527777777778</c:v>
                </c:pt>
                <c:pt idx="79">
                  <c:v>1</c:v>
                </c:pt>
              </c:numCache>
            </c:numRef>
          </c:val>
          <c:smooth val="0"/>
        </c:ser>
        <c:marker val="1"/>
        <c:axId val="18759178"/>
        <c:axId val="34614875"/>
      </c:lineChart>
      <c:catAx>
        <c:axId val="187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614875"/>
        <c:crosses val="autoZero"/>
        <c:auto val="1"/>
        <c:lblOffset val="100"/>
        <c:noMultiLvlLbl val="0"/>
      </c:catAx>
      <c:valAx>
        <c:axId val="34614875"/>
        <c:scaling>
          <c:orientation val="minMax"/>
          <c:max val="1.1"/>
          <c:min val="0"/>
        </c:scaling>
        <c:axPos val="l"/>
        <c:majorGridlines/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759178"/>
        <c:crossesAt val="1"/>
        <c:crossBetween val="between"/>
        <c:dispUnits/>
        <c:majorUnit val="0.08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Keskikierrosajat!$B$106</c:f>
              <c:strCache>
                <c:ptCount val="1"/>
                <c:pt idx="0">
                  <c:v>Aika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Keskikierrosajat!$A$107:$A$122</c:f>
              <c:strCache>
                <c:ptCount val="16"/>
                <c:pt idx="0">
                  <c:v>Diovannit</c:v>
                </c:pt>
                <c:pt idx="1">
                  <c:v>Ilmari Hakala</c:v>
                </c:pt>
                <c:pt idx="2">
                  <c:v>Jukka Koskela</c:v>
                </c:pt>
                <c:pt idx="3">
                  <c:v>Juoksija-Lehti</c:v>
                </c:pt>
                <c:pt idx="4">
                  <c:v>Kekkonen Hiihti ja Kalasti</c:v>
                </c:pt>
                <c:pt idx="5">
                  <c:v>Kyrönsalmen Pärske</c:v>
                </c:pt>
                <c:pt idx="6">
                  <c:v>Laatukalusteen Hiihtäjät</c:v>
                </c:pt>
                <c:pt idx="7">
                  <c:v>Opiston Omat Pojat</c:v>
                </c:pt>
                <c:pt idx="8">
                  <c:v>RC Eemeli</c:v>
                </c:pt>
                <c:pt idx="9">
                  <c:v>RT-39</c:v>
                </c:pt>
                <c:pt idx="10">
                  <c:v>Sporttiklubi Rollboys</c:v>
                </c:pt>
                <c:pt idx="11">
                  <c:v>Stora Enso Fluting </c:v>
                </c:pt>
                <c:pt idx="12">
                  <c:v>Team Exel</c:v>
                </c:pt>
                <c:pt idx="13">
                  <c:v>Team Intersport</c:v>
                </c:pt>
                <c:pt idx="14">
                  <c:v>Team Toko</c:v>
                </c:pt>
                <c:pt idx="15">
                  <c:v>Wärtsilä 46</c:v>
                </c:pt>
              </c:strCache>
            </c:strRef>
          </c:cat>
          <c:val>
            <c:numRef>
              <c:f>Keskikierrosajat!$B$107:$B$122</c:f>
              <c:numCache>
                <c:ptCount val="16"/>
                <c:pt idx="0">
                  <c:v>0.017110136452241714</c:v>
                </c:pt>
                <c:pt idx="1">
                  <c:v>0.021088455476753348</c:v>
                </c:pt>
                <c:pt idx="2">
                  <c:v>0.02160980273752013</c:v>
                </c:pt>
                <c:pt idx="3">
                  <c:v>0.010838809239346875</c:v>
                </c:pt>
                <c:pt idx="4">
                  <c:v>0.013216069688109166</c:v>
                </c:pt>
                <c:pt idx="5">
                  <c:v>0.013124021909233176</c:v>
                </c:pt>
                <c:pt idx="6">
                  <c:v>0.018518518518518517</c:v>
                </c:pt>
                <c:pt idx="7">
                  <c:v>0.010781561131023498</c:v>
                </c:pt>
                <c:pt idx="8">
                  <c:v>0.012658227848101266</c:v>
                </c:pt>
                <c:pt idx="9">
                  <c:v>0.012692510548523207</c:v>
                </c:pt>
                <c:pt idx="10">
                  <c:v>0.011221780066583437</c:v>
                </c:pt>
                <c:pt idx="11">
                  <c:v>0.01342175925925926</c:v>
                </c:pt>
                <c:pt idx="12">
                  <c:v>0.010666986800630418</c:v>
                </c:pt>
                <c:pt idx="13">
                  <c:v>0.01152112601106854</c:v>
                </c:pt>
                <c:pt idx="14">
                  <c:v>0.015151515151515152</c:v>
                </c:pt>
                <c:pt idx="15">
                  <c:v>0.01316520467836257</c:v>
                </c:pt>
              </c:numCache>
            </c:numRef>
          </c:val>
        </c:ser>
        <c:axId val="43098420"/>
        <c:axId val="52341461"/>
      </c:bar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41461"/>
        <c:crosses val="autoZero"/>
        <c:auto val="1"/>
        <c:lblOffset val="100"/>
        <c:noMultiLvlLbl val="0"/>
      </c:catAx>
      <c:valAx>
        <c:axId val="52341461"/>
        <c:scaling>
          <c:orientation val="minMax"/>
          <c:min val="0.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8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Keskikierrosajat!$F$2:$F$98</c:f>
              <c:numCache>
                <c:ptCount val="97"/>
                <c:pt idx="0">
                  <c:v>153</c:v>
                </c:pt>
                <c:pt idx="1">
                  <c:v>150</c:v>
                </c:pt>
                <c:pt idx="2">
                  <c:v>50</c:v>
                </c:pt>
                <c:pt idx="3">
                  <c:v>106</c:v>
                </c:pt>
                <c:pt idx="4">
                  <c:v>175</c:v>
                </c:pt>
                <c:pt idx="5">
                  <c:v>102</c:v>
                </c:pt>
                <c:pt idx="6">
                  <c:v>171</c:v>
                </c:pt>
                <c:pt idx="7">
                  <c:v>151</c:v>
                </c:pt>
                <c:pt idx="8">
                  <c:v>176</c:v>
                </c:pt>
                <c:pt idx="9">
                  <c:v>105</c:v>
                </c:pt>
                <c:pt idx="10">
                  <c:v>52</c:v>
                </c:pt>
                <c:pt idx="11">
                  <c:v>101</c:v>
                </c:pt>
                <c:pt idx="12">
                  <c:v>140</c:v>
                </c:pt>
                <c:pt idx="13">
                  <c:v>53</c:v>
                </c:pt>
                <c:pt idx="14">
                  <c:v>170</c:v>
                </c:pt>
                <c:pt idx="15">
                  <c:v>172</c:v>
                </c:pt>
                <c:pt idx="16">
                  <c:v>103</c:v>
                </c:pt>
                <c:pt idx="17">
                  <c:v>107</c:v>
                </c:pt>
                <c:pt idx="18">
                  <c:v>100</c:v>
                </c:pt>
                <c:pt idx="19">
                  <c:v>130</c:v>
                </c:pt>
                <c:pt idx="20">
                  <c:v>147</c:v>
                </c:pt>
                <c:pt idx="21">
                  <c:v>51</c:v>
                </c:pt>
                <c:pt idx="22">
                  <c:v>173</c:v>
                </c:pt>
                <c:pt idx="23">
                  <c:v>177</c:v>
                </c:pt>
                <c:pt idx="24">
                  <c:v>141</c:v>
                </c:pt>
                <c:pt idx="25">
                  <c:v>143</c:v>
                </c:pt>
                <c:pt idx="26">
                  <c:v>152</c:v>
                </c:pt>
                <c:pt idx="27">
                  <c:v>160</c:v>
                </c:pt>
                <c:pt idx="28">
                  <c:v>144</c:v>
                </c:pt>
                <c:pt idx="29">
                  <c:v>145</c:v>
                </c:pt>
                <c:pt idx="30">
                  <c:v>104</c:v>
                </c:pt>
                <c:pt idx="31">
                  <c:v>154</c:v>
                </c:pt>
                <c:pt idx="32">
                  <c:v>155</c:v>
                </c:pt>
                <c:pt idx="33">
                  <c:v>174</c:v>
                </c:pt>
                <c:pt idx="34">
                  <c:v>164</c:v>
                </c:pt>
                <c:pt idx="35">
                  <c:v>31</c:v>
                </c:pt>
                <c:pt idx="36">
                  <c:v>30</c:v>
                </c:pt>
                <c:pt idx="37">
                  <c:v>142</c:v>
                </c:pt>
                <c:pt idx="38">
                  <c:v>166</c:v>
                </c:pt>
                <c:pt idx="39">
                  <c:v>136</c:v>
                </c:pt>
                <c:pt idx="40">
                  <c:v>156</c:v>
                </c:pt>
                <c:pt idx="41">
                  <c:v>132</c:v>
                </c:pt>
                <c:pt idx="42">
                  <c:v>110</c:v>
                </c:pt>
                <c:pt idx="43">
                  <c:v>146</c:v>
                </c:pt>
                <c:pt idx="44">
                  <c:v>23</c:v>
                </c:pt>
                <c:pt idx="45">
                  <c:v>162</c:v>
                </c:pt>
                <c:pt idx="46">
                  <c:v>135</c:v>
                </c:pt>
                <c:pt idx="47">
                  <c:v>42</c:v>
                </c:pt>
                <c:pt idx="48">
                  <c:v>111</c:v>
                </c:pt>
                <c:pt idx="49">
                  <c:v>163</c:v>
                </c:pt>
                <c:pt idx="50">
                  <c:v>157</c:v>
                </c:pt>
                <c:pt idx="51">
                  <c:v>185</c:v>
                </c:pt>
                <c:pt idx="52">
                  <c:v>43</c:v>
                </c:pt>
                <c:pt idx="53">
                  <c:v>33</c:v>
                </c:pt>
                <c:pt idx="54">
                  <c:v>22</c:v>
                </c:pt>
                <c:pt idx="55">
                  <c:v>134</c:v>
                </c:pt>
                <c:pt idx="56">
                  <c:v>131</c:v>
                </c:pt>
                <c:pt idx="57">
                  <c:v>125</c:v>
                </c:pt>
                <c:pt idx="58">
                  <c:v>112</c:v>
                </c:pt>
                <c:pt idx="59">
                  <c:v>113</c:v>
                </c:pt>
                <c:pt idx="60">
                  <c:v>20</c:v>
                </c:pt>
                <c:pt idx="61">
                  <c:v>115</c:v>
                </c:pt>
                <c:pt idx="62">
                  <c:v>184</c:v>
                </c:pt>
                <c:pt idx="63">
                  <c:v>133</c:v>
                </c:pt>
                <c:pt idx="64">
                  <c:v>41</c:v>
                </c:pt>
                <c:pt idx="65">
                  <c:v>114</c:v>
                </c:pt>
                <c:pt idx="66">
                  <c:v>21</c:v>
                </c:pt>
                <c:pt idx="67">
                  <c:v>116</c:v>
                </c:pt>
                <c:pt idx="68">
                  <c:v>32</c:v>
                </c:pt>
                <c:pt idx="69">
                  <c:v>137</c:v>
                </c:pt>
                <c:pt idx="70">
                  <c:v>187</c:v>
                </c:pt>
                <c:pt idx="71">
                  <c:v>161</c:v>
                </c:pt>
                <c:pt idx="72">
                  <c:v>117</c:v>
                </c:pt>
                <c:pt idx="73">
                  <c:v>183</c:v>
                </c:pt>
                <c:pt idx="74">
                  <c:v>192</c:v>
                </c:pt>
                <c:pt idx="75">
                  <c:v>180</c:v>
                </c:pt>
                <c:pt idx="76">
                  <c:v>165</c:v>
                </c:pt>
                <c:pt idx="77">
                  <c:v>124</c:v>
                </c:pt>
                <c:pt idx="78">
                  <c:v>194</c:v>
                </c:pt>
                <c:pt idx="79">
                  <c:v>120</c:v>
                </c:pt>
                <c:pt idx="80">
                  <c:v>191</c:v>
                </c:pt>
                <c:pt idx="81">
                  <c:v>167</c:v>
                </c:pt>
                <c:pt idx="82">
                  <c:v>182</c:v>
                </c:pt>
                <c:pt idx="83">
                  <c:v>121</c:v>
                </c:pt>
                <c:pt idx="84">
                  <c:v>127</c:v>
                </c:pt>
                <c:pt idx="85">
                  <c:v>181</c:v>
                </c:pt>
                <c:pt idx="86">
                  <c:v>196</c:v>
                </c:pt>
                <c:pt idx="87">
                  <c:v>126</c:v>
                </c:pt>
                <c:pt idx="88">
                  <c:v>122</c:v>
                </c:pt>
                <c:pt idx="89">
                  <c:v>190</c:v>
                </c:pt>
                <c:pt idx="90">
                  <c:v>195</c:v>
                </c:pt>
                <c:pt idx="91">
                  <c:v>1</c:v>
                </c:pt>
                <c:pt idx="92">
                  <c:v>197</c:v>
                </c:pt>
                <c:pt idx="93">
                  <c:v>123</c:v>
                </c:pt>
                <c:pt idx="94">
                  <c:v>2</c:v>
                </c:pt>
                <c:pt idx="95">
                  <c:v>193</c:v>
                </c:pt>
                <c:pt idx="96">
                  <c:v>186</c:v>
                </c:pt>
              </c:numCache>
            </c:numRef>
          </c:cat>
          <c:val>
            <c:numRef>
              <c:f>Keskikierrosajat!$G$2:$G$98</c:f>
              <c:numCache>
                <c:ptCount val="97"/>
                <c:pt idx="0">
                  <c:v>0.009696180555555552</c:v>
                </c:pt>
                <c:pt idx="1">
                  <c:v>0.009903846153846135</c:v>
                </c:pt>
                <c:pt idx="2">
                  <c:v>0.010100462962962962</c:v>
                </c:pt>
                <c:pt idx="3">
                  <c:v>0.010249565972222242</c:v>
                </c:pt>
                <c:pt idx="4">
                  <c:v>0.010308048433048432</c:v>
                </c:pt>
                <c:pt idx="5">
                  <c:v>0.010354344729344713</c:v>
                </c:pt>
                <c:pt idx="6">
                  <c:v>0.010369480056980048</c:v>
                </c:pt>
                <c:pt idx="7">
                  <c:v>0.010373041310541313</c:v>
                </c:pt>
                <c:pt idx="8">
                  <c:v>0.010383725071225073</c:v>
                </c:pt>
                <c:pt idx="9">
                  <c:v>0.01048528439153439</c:v>
                </c:pt>
                <c:pt idx="10">
                  <c:v>0.010553144290123452</c:v>
                </c:pt>
                <c:pt idx="11">
                  <c:v>0.010626653439153446</c:v>
                </c:pt>
                <c:pt idx="12">
                  <c:v>0.010635521885521887</c:v>
                </c:pt>
                <c:pt idx="13">
                  <c:v>0.010691425120772962</c:v>
                </c:pt>
                <c:pt idx="14">
                  <c:v>0.010733989197530873</c:v>
                </c:pt>
                <c:pt idx="15">
                  <c:v>0.010737584175084155</c:v>
                </c:pt>
                <c:pt idx="16">
                  <c:v>0.01100501543209878</c:v>
                </c:pt>
                <c:pt idx="17">
                  <c:v>0.01104255698005697</c:v>
                </c:pt>
                <c:pt idx="18">
                  <c:v>0.011199252136752132</c:v>
                </c:pt>
                <c:pt idx="19">
                  <c:v>0.01125385802469135</c:v>
                </c:pt>
                <c:pt idx="20">
                  <c:v>0.011291666666666662</c:v>
                </c:pt>
                <c:pt idx="21">
                  <c:v>0.011409406565656558</c:v>
                </c:pt>
                <c:pt idx="22">
                  <c:v>0.01141308922558923</c:v>
                </c:pt>
                <c:pt idx="23">
                  <c:v>0.011439043209876546</c:v>
                </c:pt>
                <c:pt idx="24">
                  <c:v>0.011449915824915825</c:v>
                </c:pt>
                <c:pt idx="25">
                  <c:v>0.011467978395061718</c:v>
                </c:pt>
                <c:pt idx="26">
                  <c:v>0.01150568181818182</c:v>
                </c:pt>
                <c:pt idx="27">
                  <c:v>0.011528935185185187</c:v>
                </c:pt>
                <c:pt idx="28">
                  <c:v>0.011538299663299655</c:v>
                </c:pt>
                <c:pt idx="29">
                  <c:v>0.011595117845117832</c:v>
                </c:pt>
                <c:pt idx="30">
                  <c:v>0.011611952861952867</c:v>
                </c:pt>
                <c:pt idx="31">
                  <c:v>0.011684553872053888</c:v>
                </c:pt>
                <c:pt idx="32">
                  <c:v>0.011704545454545452</c:v>
                </c:pt>
                <c:pt idx="33">
                  <c:v>0.011708754208754231</c:v>
                </c:pt>
                <c:pt idx="34">
                  <c:v>0.01173842592592591</c:v>
                </c:pt>
                <c:pt idx="35">
                  <c:v>0.011752893518518524</c:v>
                </c:pt>
                <c:pt idx="36">
                  <c:v>0.011835069444444426</c:v>
                </c:pt>
                <c:pt idx="37">
                  <c:v>0.011973379629629643</c:v>
                </c:pt>
                <c:pt idx="38">
                  <c:v>0.011981738683127555</c:v>
                </c:pt>
                <c:pt idx="39">
                  <c:v>0.012038089225589228</c:v>
                </c:pt>
                <c:pt idx="40">
                  <c:v>0.012039141414141434</c:v>
                </c:pt>
                <c:pt idx="41">
                  <c:v>0.012099537037037028</c:v>
                </c:pt>
                <c:pt idx="42">
                  <c:v>0.012146990740740734</c:v>
                </c:pt>
                <c:pt idx="43">
                  <c:v>0.012242213804713827</c:v>
                </c:pt>
                <c:pt idx="44">
                  <c:v>0.012375578703703696</c:v>
                </c:pt>
                <c:pt idx="45">
                  <c:v>0.012594696969696973</c:v>
                </c:pt>
                <c:pt idx="46">
                  <c:v>0.012704861111111123</c:v>
                </c:pt>
                <c:pt idx="47">
                  <c:v>0.012728909465020572</c:v>
                </c:pt>
                <c:pt idx="48">
                  <c:v>0.012773148148148169</c:v>
                </c:pt>
                <c:pt idx="49">
                  <c:v>0.01281378600823045</c:v>
                </c:pt>
                <c:pt idx="50">
                  <c:v>0.012845117845117838</c:v>
                </c:pt>
                <c:pt idx="51">
                  <c:v>0.012902988215488194</c:v>
                </c:pt>
                <c:pt idx="52">
                  <c:v>0.013051851851851844</c:v>
                </c:pt>
                <c:pt idx="53">
                  <c:v>0.013062500000000001</c:v>
                </c:pt>
                <c:pt idx="54">
                  <c:v>0.013110989278752413</c:v>
                </c:pt>
                <c:pt idx="55">
                  <c:v>0.01312152777777775</c:v>
                </c:pt>
                <c:pt idx="56">
                  <c:v>0.013172582304526764</c:v>
                </c:pt>
                <c:pt idx="57">
                  <c:v>0.01328848379629629</c:v>
                </c:pt>
                <c:pt idx="58">
                  <c:v>0.013333333333333346</c:v>
                </c:pt>
                <c:pt idx="59">
                  <c:v>0.01356352880658435</c:v>
                </c:pt>
                <c:pt idx="60">
                  <c:v>0.013618055555555572</c:v>
                </c:pt>
                <c:pt idx="61">
                  <c:v>0.013695601851851855</c:v>
                </c:pt>
                <c:pt idx="62">
                  <c:v>0.013729745370370387</c:v>
                </c:pt>
                <c:pt idx="63">
                  <c:v>0.01374855324074074</c:v>
                </c:pt>
                <c:pt idx="64">
                  <c:v>0.013780458089668634</c:v>
                </c:pt>
                <c:pt idx="65">
                  <c:v>0.013801440329218088</c:v>
                </c:pt>
                <c:pt idx="66">
                  <c:v>0.013849400871459716</c:v>
                </c:pt>
                <c:pt idx="67">
                  <c:v>0.013907696759259257</c:v>
                </c:pt>
                <c:pt idx="68">
                  <c:v>0.014052144249512677</c:v>
                </c:pt>
                <c:pt idx="69">
                  <c:v>0.014160236625514423</c:v>
                </c:pt>
                <c:pt idx="70">
                  <c:v>0.014228153935185185</c:v>
                </c:pt>
                <c:pt idx="71">
                  <c:v>0.014234953703703718</c:v>
                </c:pt>
                <c:pt idx="72">
                  <c:v>0.014399434156378602</c:v>
                </c:pt>
                <c:pt idx="73">
                  <c:v>0.014557291666666665</c:v>
                </c:pt>
                <c:pt idx="74">
                  <c:v>0.014756944444444439</c:v>
                </c:pt>
                <c:pt idx="75">
                  <c:v>0.014770171957671937</c:v>
                </c:pt>
                <c:pt idx="76">
                  <c:v>0.014882973251028794</c:v>
                </c:pt>
                <c:pt idx="77">
                  <c:v>0.015206228956228968</c:v>
                </c:pt>
                <c:pt idx="78">
                  <c:v>0.01544808201058199</c:v>
                </c:pt>
                <c:pt idx="79">
                  <c:v>0.015815145502645508</c:v>
                </c:pt>
                <c:pt idx="80">
                  <c:v>0.01617766203703704</c:v>
                </c:pt>
                <c:pt idx="81">
                  <c:v>0.016235532407407424</c:v>
                </c:pt>
                <c:pt idx="82">
                  <c:v>0.016583719135802474</c:v>
                </c:pt>
                <c:pt idx="83">
                  <c:v>0.01728443287037038</c:v>
                </c:pt>
                <c:pt idx="84">
                  <c:v>0.01802777777777779</c:v>
                </c:pt>
                <c:pt idx="85">
                  <c:v>0.018159722222222233</c:v>
                </c:pt>
                <c:pt idx="86">
                  <c:v>0.01854662698412698</c:v>
                </c:pt>
                <c:pt idx="87">
                  <c:v>0.01905423280423279</c:v>
                </c:pt>
                <c:pt idx="88">
                  <c:v>0.020250771604938274</c:v>
                </c:pt>
                <c:pt idx="89">
                  <c:v>0.02056278935185185</c:v>
                </c:pt>
                <c:pt idx="90">
                  <c:v>0.02099971064814815</c:v>
                </c:pt>
                <c:pt idx="91">
                  <c:v>0.021088455476753348</c:v>
                </c:pt>
                <c:pt idx="92">
                  <c:v>0.021319444444444446</c:v>
                </c:pt>
                <c:pt idx="93">
                  <c:v>0.021539351851851834</c:v>
                </c:pt>
                <c:pt idx="94">
                  <c:v>0.02160980273752013</c:v>
                </c:pt>
                <c:pt idx="95">
                  <c:v>0.02202546296296299</c:v>
                </c:pt>
                <c:pt idx="96">
                  <c:v>0.02306712962962967</c:v>
                </c:pt>
              </c:numCache>
            </c:numRef>
          </c:val>
          <c:smooth val="0"/>
        </c:ser>
        <c:marker val="1"/>
        <c:axId val="1311102"/>
        <c:axId val="11799919"/>
      </c:lineChart>
      <c:catAx>
        <c:axId val="13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99919"/>
        <c:crosses val="autoZero"/>
        <c:auto val="1"/>
        <c:lblOffset val="100"/>
        <c:noMultiLvlLbl val="0"/>
      </c:catAx>
      <c:valAx>
        <c:axId val="11799919"/>
        <c:scaling>
          <c:orientation val="minMax"/>
          <c:max val="0.024"/>
          <c:min val="0.00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11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Sheet4!$K$2:$K$98</c:f>
              <c:strCache>
                <c:ptCount val="97"/>
                <c:pt idx="0">
                  <c:v>Laatukalusteen Hiihtäjät 197</c:v>
                </c:pt>
                <c:pt idx="1">
                  <c:v>Team Toko 186</c:v>
                </c:pt>
                <c:pt idx="2">
                  <c:v>Diovannit 123</c:v>
                </c:pt>
                <c:pt idx="3">
                  <c:v>Diovannit 127</c:v>
                </c:pt>
                <c:pt idx="4">
                  <c:v>Diovannit 122</c:v>
                </c:pt>
                <c:pt idx="5">
                  <c:v>Opiston Omat Pojat 103</c:v>
                </c:pt>
                <c:pt idx="6">
                  <c:v>Team Toko 181</c:v>
                </c:pt>
                <c:pt idx="7">
                  <c:v>Team Toko 182</c:v>
                </c:pt>
                <c:pt idx="8">
                  <c:v>Diovannit 120</c:v>
                </c:pt>
                <c:pt idx="9">
                  <c:v>Diovannit 126</c:v>
                </c:pt>
                <c:pt idx="10">
                  <c:v>Laatukalusteen Hiihtäjät 192</c:v>
                </c:pt>
                <c:pt idx="11">
                  <c:v>Laatukalusteen Hiihtäjät 193</c:v>
                </c:pt>
                <c:pt idx="12">
                  <c:v>Laatukalusteen Hiihtäjät 194</c:v>
                </c:pt>
                <c:pt idx="13">
                  <c:v>Laatukalusteen Hiihtäjät 196</c:v>
                </c:pt>
                <c:pt idx="14">
                  <c:v>Opiston Omat Pojat 101</c:v>
                </c:pt>
                <c:pt idx="15">
                  <c:v>Team Toko 180</c:v>
                </c:pt>
                <c:pt idx="16">
                  <c:v>Diovannit 121</c:v>
                </c:pt>
                <c:pt idx="17">
                  <c:v>Diovannit 125</c:v>
                </c:pt>
                <c:pt idx="18">
                  <c:v>Laatukalusteen Hiihtäjät 190</c:v>
                </c:pt>
                <c:pt idx="19">
                  <c:v>Laatukalusteen Hiihtäjät 191</c:v>
                </c:pt>
                <c:pt idx="20">
                  <c:v>Laatukalusteen Hiihtäjät 195</c:v>
                </c:pt>
                <c:pt idx="21">
                  <c:v>RT-39 133</c:v>
                </c:pt>
                <c:pt idx="22">
                  <c:v>Sporttiklubi Rollboys 153</c:v>
                </c:pt>
                <c:pt idx="23">
                  <c:v>Stora Enso Fluting  116</c:v>
                </c:pt>
                <c:pt idx="24">
                  <c:v>Team Toko 183</c:v>
                </c:pt>
                <c:pt idx="25">
                  <c:v>Team Toko 184</c:v>
                </c:pt>
                <c:pt idx="26">
                  <c:v>Wärtsilä 46 167</c:v>
                </c:pt>
                <c:pt idx="27">
                  <c:v>Juoksija-Lehti 177</c:v>
                </c:pt>
                <c:pt idx="28">
                  <c:v>RT-39 131</c:v>
                </c:pt>
                <c:pt idx="29">
                  <c:v>RT-39 137</c:v>
                </c:pt>
                <c:pt idx="30">
                  <c:v>Stora Enso Fluting  113</c:v>
                </c:pt>
                <c:pt idx="31">
                  <c:v>Stora Enso Fluting  114</c:v>
                </c:pt>
                <c:pt idx="32">
                  <c:v>Stora Enso Fluting  117</c:v>
                </c:pt>
                <c:pt idx="33">
                  <c:v>Wärtsilä 46 163</c:v>
                </c:pt>
                <c:pt idx="34">
                  <c:v>Wärtsilä 46 165</c:v>
                </c:pt>
                <c:pt idx="35">
                  <c:v>Wärtsilä 46 166</c:v>
                </c:pt>
                <c:pt idx="36">
                  <c:v>RT-39 132</c:v>
                </c:pt>
                <c:pt idx="37">
                  <c:v>RT-39 134</c:v>
                </c:pt>
                <c:pt idx="38">
                  <c:v>RT-39 135</c:v>
                </c:pt>
                <c:pt idx="39">
                  <c:v>Stora Enso Fluting  110</c:v>
                </c:pt>
                <c:pt idx="40">
                  <c:v>Stora Enso Fluting  111</c:v>
                </c:pt>
                <c:pt idx="41">
                  <c:v>Stora Enso Fluting  112</c:v>
                </c:pt>
                <c:pt idx="42">
                  <c:v>Stora Enso Fluting  115</c:v>
                </c:pt>
                <c:pt idx="43">
                  <c:v>Team Intersport 142</c:v>
                </c:pt>
                <c:pt idx="44">
                  <c:v>Team Intersport 147</c:v>
                </c:pt>
                <c:pt idx="45">
                  <c:v>Wärtsilä 46 160</c:v>
                </c:pt>
                <c:pt idx="46">
                  <c:v>Wärtsilä 46 161</c:v>
                </c:pt>
                <c:pt idx="47">
                  <c:v>Wärtsilä 46 164</c:v>
                </c:pt>
                <c:pt idx="48">
                  <c:v>Diovannit 124</c:v>
                </c:pt>
                <c:pt idx="49">
                  <c:v>Juoksija-Lehti 172</c:v>
                </c:pt>
                <c:pt idx="50">
                  <c:v>Juoksija-Lehti 173</c:v>
                </c:pt>
                <c:pt idx="51">
                  <c:v>Juoksija-Lehti 174</c:v>
                </c:pt>
                <c:pt idx="52">
                  <c:v>Opiston Omat Pojat 104</c:v>
                </c:pt>
                <c:pt idx="53">
                  <c:v>RT-39 136</c:v>
                </c:pt>
                <c:pt idx="54">
                  <c:v>Sporttiklubi Rollboys 152</c:v>
                </c:pt>
                <c:pt idx="55">
                  <c:v>Sporttiklubi Rollboys 154</c:v>
                </c:pt>
                <c:pt idx="56">
                  <c:v>Sporttiklubi Rollboys 155</c:v>
                </c:pt>
                <c:pt idx="57">
                  <c:v>Sporttiklubi Rollboys 156</c:v>
                </c:pt>
                <c:pt idx="58">
                  <c:v>Sporttiklubi Rollboys 157</c:v>
                </c:pt>
                <c:pt idx="59">
                  <c:v>Team Intersport 140</c:v>
                </c:pt>
                <c:pt idx="60">
                  <c:v>Team Intersport 141</c:v>
                </c:pt>
                <c:pt idx="61">
                  <c:v>Team Intersport 144</c:v>
                </c:pt>
                <c:pt idx="62">
                  <c:v>Team Intersport 145</c:v>
                </c:pt>
                <c:pt idx="63">
                  <c:v>Team Intersport 146</c:v>
                </c:pt>
                <c:pt idx="64">
                  <c:v>Team Toko 185</c:v>
                </c:pt>
                <c:pt idx="65">
                  <c:v>Wärtsilä 46 162</c:v>
                </c:pt>
                <c:pt idx="66">
                  <c:v>Juoksija-Lehti 170</c:v>
                </c:pt>
                <c:pt idx="67">
                  <c:v>RT-39 130</c:v>
                </c:pt>
                <c:pt idx="68">
                  <c:v>Team Intersport 143</c:v>
                </c:pt>
                <c:pt idx="69">
                  <c:v>Juoksija-Lehti 171</c:v>
                </c:pt>
                <c:pt idx="70">
                  <c:v>Juoksija-Lehti 175</c:v>
                </c:pt>
                <c:pt idx="71">
                  <c:v>Juoksija-Lehti 176</c:v>
                </c:pt>
                <c:pt idx="72">
                  <c:v>Opiston Omat Pojat 100</c:v>
                </c:pt>
                <c:pt idx="73">
                  <c:v>Opiston Omat Pojat 102</c:v>
                </c:pt>
                <c:pt idx="74">
                  <c:v>Opiston Omat Pojat 107</c:v>
                </c:pt>
                <c:pt idx="75">
                  <c:v>Sporttiklubi Rollboys 150</c:v>
                </c:pt>
                <c:pt idx="76">
                  <c:v>Sporttiklubi Rollboys 151</c:v>
                </c:pt>
                <c:pt idx="77">
                  <c:v>Opiston Omat Pojat 105</c:v>
                </c:pt>
                <c:pt idx="78">
                  <c:v>Opiston Omat Pojat 106</c:v>
                </c:pt>
                <c:pt idx="79">
                  <c:v>Team Toko 187</c:v>
                </c:pt>
                <c:pt idx="80">
                  <c:v>Kekkonen Hiihti ja Kalasti 21</c:v>
                </c:pt>
                <c:pt idx="81">
                  <c:v>Kekkonen Hiihti ja Kalasti 22</c:v>
                </c:pt>
                <c:pt idx="82">
                  <c:v>Kyrönsalmen Pärske 41</c:v>
                </c:pt>
                <c:pt idx="83">
                  <c:v>RC Eemeli 32</c:v>
                </c:pt>
                <c:pt idx="84">
                  <c:v>Kekkonen Hiihti ja Kalasti 20</c:v>
                </c:pt>
                <c:pt idx="85">
                  <c:v>Kekkonen Hiihti ja Kalasti 23</c:v>
                </c:pt>
                <c:pt idx="86">
                  <c:v>RC Eemeli 30</c:v>
                </c:pt>
                <c:pt idx="87">
                  <c:v>RC Eemeli 31</c:v>
                </c:pt>
                <c:pt idx="88">
                  <c:v>RC Eemeli 33</c:v>
                </c:pt>
                <c:pt idx="89">
                  <c:v>Team Exel 51</c:v>
                </c:pt>
                <c:pt idx="90">
                  <c:v>Team Exel 53</c:v>
                </c:pt>
                <c:pt idx="91">
                  <c:v>Team Exel 52</c:v>
                </c:pt>
                <c:pt idx="92">
                  <c:v>Kyrönsalmen Pärske 43</c:v>
                </c:pt>
                <c:pt idx="93">
                  <c:v>Team Exel 50</c:v>
                </c:pt>
                <c:pt idx="94">
                  <c:v>Kyrönsalmen Pärske 42</c:v>
                </c:pt>
                <c:pt idx="95">
                  <c:v>Jukka Koskela 2</c:v>
                </c:pt>
                <c:pt idx="96">
                  <c:v>Ilmari Hakala 1</c:v>
                </c:pt>
              </c:strCache>
            </c:strRef>
          </c:cat>
          <c:val>
            <c:numRef>
              <c:f>Sheet4!$J$2:$J$98</c:f>
              <c:numCache>
                <c:ptCount val="97"/>
                <c:pt idx="0">
                  <c:v>11</c:v>
                </c:pt>
                <c:pt idx="1">
                  <c:v>22</c:v>
                </c:pt>
                <c:pt idx="2">
                  <c:v>28</c:v>
                </c:pt>
                <c:pt idx="3">
                  <c:v>28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56</c:v>
                </c:pt>
                <c:pt idx="45">
                  <c:v>56</c:v>
                </c:pt>
                <c:pt idx="46">
                  <c:v>56</c:v>
                </c:pt>
                <c:pt idx="47">
                  <c:v>56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62</c:v>
                </c:pt>
                <c:pt idx="53">
                  <c:v>62</c:v>
                </c:pt>
                <c:pt idx="54">
                  <c:v>62</c:v>
                </c:pt>
                <c:pt idx="55">
                  <c:v>62</c:v>
                </c:pt>
                <c:pt idx="56">
                  <c:v>62</c:v>
                </c:pt>
                <c:pt idx="57">
                  <c:v>62</c:v>
                </c:pt>
                <c:pt idx="58">
                  <c:v>62</c:v>
                </c:pt>
                <c:pt idx="59">
                  <c:v>62</c:v>
                </c:pt>
                <c:pt idx="60">
                  <c:v>62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67</c:v>
                </c:pt>
                <c:pt idx="67">
                  <c:v>67</c:v>
                </c:pt>
                <c:pt idx="68">
                  <c:v>67</c:v>
                </c:pt>
                <c:pt idx="69">
                  <c:v>73</c:v>
                </c:pt>
                <c:pt idx="70">
                  <c:v>73</c:v>
                </c:pt>
                <c:pt idx="71">
                  <c:v>73</c:v>
                </c:pt>
                <c:pt idx="72">
                  <c:v>73</c:v>
                </c:pt>
                <c:pt idx="73">
                  <c:v>73</c:v>
                </c:pt>
                <c:pt idx="74">
                  <c:v>73</c:v>
                </c:pt>
                <c:pt idx="75">
                  <c:v>73</c:v>
                </c:pt>
                <c:pt idx="76">
                  <c:v>73</c:v>
                </c:pt>
                <c:pt idx="77">
                  <c:v>78</c:v>
                </c:pt>
                <c:pt idx="78">
                  <c:v>90</c:v>
                </c:pt>
                <c:pt idx="79">
                  <c:v>90</c:v>
                </c:pt>
                <c:pt idx="80">
                  <c:v>95</c:v>
                </c:pt>
                <c:pt idx="81">
                  <c:v>106</c:v>
                </c:pt>
                <c:pt idx="82">
                  <c:v>106</c:v>
                </c:pt>
                <c:pt idx="83">
                  <c:v>106</c:v>
                </c:pt>
                <c:pt idx="84">
                  <c:v>112</c:v>
                </c:pt>
                <c:pt idx="85">
                  <c:v>112</c:v>
                </c:pt>
                <c:pt idx="86">
                  <c:v>112</c:v>
                </c:pt>
                <c:pt idx="87">
                  <c:v>112</c:v>
                </c:pt>
                <c:pt idx="88">
                  <c:v>112</c:v>
                </c:pt>
                <c:pt idx="89">
                  <c:v>123</c:v>
                </c:pt>
                <c:pt idx="90">
                  <c:v>129</c:v>
                </c:pt>
                <c:pt idx="91">
                  <c:v>134</c:v>
                </c:pt>
                <c:pt idx="92">
                  <c:v>140</c:v>
                </c:pt>
                <c:pt idx="93">
                  <c:v>140</c:v>
                </c:pt>
                <c:pt idx="94">
                  <c:v>151</c:v>
                </c:pt>
                <c:pt idx="95">
                  <c:v>258</c:v>
                </c:pt>
                <c:pt idx="96">
                  <c:v>263</c:v>
                </c:pt>
              </c:numCache>
            </c:numRef>
          </c:val>
        </c:ser>
        <c:axId val="39090408"/>
        <c:axId val="16269353"/>
      </c:barChart>
      <c:catAx>
        <c:axId val="3909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69353"/>
        <c:crosses val="autoZero"/>
        <c:auto val="1"/>
        <c:lblOffset val="100"/>
        <c:noMultiLvlLbl val="0"/>
      </c:catAx>
      <c:valAx>
        <c:axId val="16269353"/>
        <c:scaling>
          <c:orientation val="minMax"/>
          <c:max val="27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90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Sheet5!$K$2:$K$96</c:f>
              <c:strCache>
                <c:ptCount val="95"/>
                <c:pt idx="0">
                  <c:v>Laatukalusteen Hiihtäjät 197</c:v>
                </c:pt>
                <c:pt idx="1">
                  <c:v>Opiston Omat Pojat 103</c:v>
                </c:pt>
                <c:pt idx="2">
                  <c:v>Opiston Omat Pojat 101</c:v>
                </c:pt>
                <c:pt idx="3">
                  <c:v>Sporttiklubi Rollboys 153</c:v>
                </c:pt>
                <c:pt idx="4">
                  <c:v>Diovannit 127</c:v>
                </c:pt>
                <c:pt idx="5">
                  <c:v>Team Toko 186</c:v>
                </c:pt>
                <c:pt idx="6">
                  <c:v>Team Toko 182</c:v>
                </c:pt>
                <c:pt idx="7">
                  <c:v>Juoksija-Lehti 177</c:v>
                </c:pt>
                <c:pt idx="8">
                  <c:v>Laatukalusteen Hiihtäjät 192</c:v>
                </c:pt>
                <c:pt idx="9">
                  <c:v>Team Toko 180</c:v>
                </c:pt>
                <c:pt idx="10">
                  <c:v>Diovannit 125</c:v>
                </c:pt>
                <c:pt idx="11">
                  <c:v>Diovannit 123</c:v>
                </c:pt>
                <c:pt idx="12">
                  <c:v>Wärtsilä 46 166</c:v>
                </c:pt>
                <c:pt idx="13">
                  <c:v>Laatukalusteen Hiihtäjät 194</c:v>
                </c:pt>
                <c:pt idx="14">
                  <c:v>Team Toko 181</c:v>
                </c:pt>
                <c:pt idx="15">
                  <c:v>Team Toko 184</c:v>
                </c:pt>
                <c:pt idx="16">
                  <c:v>RT-39 133</c:v>
                </c:pt>
                <c:pt idx="17">
                  <c:v>Diovannit 120</c:v>
                </c:pt>
                <c:pt idx="18">
                  <c:v>Stora Enso Fluting  116</c:v>
                </c:pt>
                <c:pt idx="19">
                  <c:v>Team Intersport 147</c:v>
                </c:pt>
                <c:pt idx="20">
                  <c:v>Wärtsilä 46 160</c:v>
                </c:pt>
                <c:pt idx="21">
                  <c:v>Wärtsilä 46 163</c:v>
                </c:pt>
                <c:pt idx="22">
                  <c:v>Team Toko 183</c:v>
                </c:pt>
                <c:pt idx="23">
                  <c:v>Team Intersport 140</c:v>
                </c:pt>
                <c:pt idx="24">
                  <c:v>Wärtsilä 46 164</c:v>
                </c:pt>
                <c:pt idx="25">
                  <c:v>Juoksija-Lehti 172</c:v>
                </c:pt>
                <c:pt idx="26">
                  <c:v>RT-39 131</c:v>
                </c:pt>
                <c:pt idx="27">
                  <c:v>Team Intersport 142</c:v>
                </c:pt>
                <c:pt idx="28">
                  <c:v>RT-39 132</c:v>
                </c:pt>
                <c:pt idx="29">
                  <c:v>Stora Enso Fluting  110</c:v>
                </c:pt>
                <c:pt idx="30">
                  <c:v>Diovannit 122</c:v>
                </c:pt>
                <c:pt idx="31">
                  <c:v>Stora Enso Fluting  113</c:v>
                </c:pt>
                <c:pt idx="32">
                  <c:v>Stora Enso Fluting  114</c:v>
                </c:pt>
                <c:pt idx="33">
                  <c:v>Juoksija-Lehti 173</c:v>
                </c:pt>
                <c:pt idx="34">
                  <c:v>Team Intersport 141</c:v>
                </c:pt>
                <c:pt idx="35">
                  <c:v>Sporttiklubi Rollboys 152</c:v>
                </c:pt>
                <c:pt idx="36">
                  <c:v>Team Intersport 144</c:v>
                </c:pt>
                <c:pt idx="37">
                  <c:v>RT-39 135</c:v>
                </c:pt>
                <c:pt idx="38">
                  <c:v>RT-39 137</c:v>
                </c:pt>
                <c:pt idx="39">
                  <c:v>Team Intersport 145</c:v>
                </c:pt>
                <c:pt idx="40">
                  <c:v>Opiston Omat Pojat 104</c:v>
                </c:pt>
                <c:pt idx="41">
                  <c:v>Stora Enso Fluting  111</c:v>
                </c:pt>
                <c:pt idx="42">
                  <c:v>Sporttiklubi Rollboys 154</c:v>
                </c:pt>
                <c:pt idx="43">
                  <c:v>Sporttiklubi Rollboys 155</c:v>
                </c:pt>
                <c:pt idx="44">
                  <c:v>Sporttiklubi Rollboys 150</c:v>
                </c:pt>
                <c:pt idx="45">
                  <c:v>Juoksija-Lehti 174</c:v>
                </c:pt>
                <c:pt idx="46">
                  <c:v>Juoksija-Lehti 170</c:v>
                </c:pt>
                <c:pt idx="47">
                  <c:v>Laatukalusteen Hiihtäjät 191</c:v>
                </c:pt>
                <c:pt idx="48">
                  <c:v>Stora Enso Fluting  117</c:v>
                </c:pt>
                <c:pt idx="49">
                  <c:v>Laatukalusteen Hiihtäjät 196</c:v>
                </c:pt>
                <c:pt idx="50">
                  <c:v>Wärtsilä 46 167</c:v>
                </c:pt>
                <c:pt idx="51">
                  <c:v>RT-39 134</c:v>
                </c:pt>
                <c:pt idx="52">
                  <c:v>RT-39 136</c:v>
                </c:pt>
                <c:pt idx="53">
                  <c:v>Sporttiklubi Rollboys 156</c:v>
                </c:pt>
                <c:pt idx="54">
                  <c:v>Stora Enso Fluting  112</c:v>
                </c:pt>
                <c:pt idx="55">
                  <c:v>Diovannit 126</c:v>
                </c:pt>
                <c:pt idx="56">
                  <c:v>Wärtsilä 46 165</c:v>
                </c:pt>
                <c:pt idx="57">
                  <c:v>Juoksija-Lehti 175</c:v>
                </c:pt>
                <c:pt idx="58">
                  <c:v>Opiston Omat Pojat 102</c:v>
                </c:pt>
                <c:pt idx="59">
                  <c:v>Team Intersport 146</c:v>
                </c:pt>
                <c:pt idx="60">
                  <c:v>Juoksija-Lehti 171</c:v>
                </c:pt>
                <c:pt idx="61">
                  <c:v>Sporttiklubi Rollboys 151</c:v>
                </c:pt>
                <c:pt idx="62">
                  <c:v>Juoksija-Lehti 176</c:v>
                </c:pt>
                <c:pt idx="63">
                  <c:v>RT-39 130</c:v>
                </c:pt>
                <c:pt idx="64">
                  <c:v>Stora Enso Fluting  115</c:v>
                </c:pt>
                <c:pt idx="65">
                  <c:v>Team Intersport 143</c:v>
                </c:pt>
                <c:pt idx="66">
                  <c:v>Diovannit 121</c:v>
                </c:pt>
                <c:pt idx="67">
                  <c:v>Wärtsilä 46 162</c:v>
                </c:pt>
                <c:pt idx="68">
                  <c:v>Sporttiklubi Rollboys 157</c:v>
                </c:pt>
                <c:pt idx="69">
                  <c:v>Team Toko 185</c:v>
                </c:pt>
                <c:pt idx="70">
                  <c:v>Wärtsilä 46 161</c:v>
                </c:pt>
                <c:pt idx="71">
                  <c:v>Opiston Omat Pojat 107</c:v>
                </c:pt>
                <c:pt idx="72">
                  <c:v>Opiston Omat Pojat 100</c:v>
                </c:pt>
                <c:pt idx="73">
                  <c:v>Opiston Omat Pojat 105</c:v>
                </c:pt>
                <c:pt idx="74">
                  <c:v>Laatukalusteen Hiihtäjät 193</c:v>
                </c:pt>
                <c:pt idx="75">
                  <c:v>Opiston Omat Pojat 106</c:v>
                </c:pt>
                <c:pt idx="76">
                  <c:v>Laatukalusteen Hiihtäjät 190</c:v>
                </c:pt>
                <c:pt idx="77">
                  <c:v>Diovannit 124</c:v>
                </c:pt>
                <c:pt idx="78">
                  <c:v>Laatukalusteen Hiihtäjät 195</c:v>
                </c:pt>
                <c:pt idx="79">
                  <c:v>Team Toko 187</c:v>
                </c:pt>
                <c:pt idx="80">
                  <c:v>RC Eemeli 31</c:v>
                </c:pt>
                <c:pt idx="81">
                  <c:v>Kekkonen Hiihti ja Kalasti 21</c:v>
                </c:pt>
                <c:pt idx="82">
                  <c:v>RC Eemeli 30</c:v>
                </c:pt>
                <c:pt idx="83">
                  <c:v>Team Exel 53</c:v>
                </c:pt>
                <c:pt idx="84">
                  <c:v>Kekkonen Hiihti ja Kalasti 23</c:v>
                </c:pt>
                <c:pt idx="85">
                  <c:v>Kekkonen Hiihti ja Kalasti 22</c:v>
                </c:pt>
                <c:pt idx="86">
                  <c:v>Team Exel 51</c:v>
                </c:pt>
                <c:pt idx="87">
                  <c:v>Team Exel 50</c:v>
                </c:pt>
                <c:pt idx="88">
                  <c:v>Team Exel 52</c:v>
                </c:pt>
                <c:pt idx="89">
                  <c:v>RC Eemeli 33</c:v>
                </c:pt>
                <c:pt idx="90">
                  <c:v>Kyrönsalmen Pärske 41</c:v>
                </c:pt>
                <c:pt idx="91">
                  <c:v>RC Eemeli 32</c:v>
                </c:pt>
                <c:pt idx="92">
                  <c:v>Kekkonen Hiihti ja Kalasti 20</c:v>
                </c:pt>
                <c:pt idx="93">
                  <c:v>Kyrönsalmen Pärske 43</c:v>
                </c:pt>
                <c:pt idx="94">
                  <c:v>Kyrönsalmen Pärske 42</c:v>
                </c:pt>
              </c:strCache>
            </c:strRef>
          </c:cat>
          <c:val>
            <c:numRef>
              <c:f>Sheet5!$H$2:$H$96</c:f>
              <c:numCache>
                <c:ptCount val="95"/>
                <c:pt idx="0">
                  <c:v>0.04263888888888889</c:v>
                </c:pt>
                <c:pt idx="1">
                  <c:v>0.06603009259259268</c:v>
                </c:pt>
                <c:pt idx="2">
                  <c:v>0.07438657407407412</c:v>
                </c:pt>
                <c:pt idx="3">
                  <c:v>0.07756944444444441</c:v>
                </c:pt>
                <c:pt idx="4">
                  <c:v>0.09013888888888894</c:v>
                </c:pt>
                <c:pt idx="5">
                  <c:v>0.09226851851851868</c:v>
                </c:pt>
                <c:pt idx="6">
                  <c:v>0.09950231481481485</c:v>
                </c:pt>
                <c:pt idx="7">
                  <c:v>0.10295138888888891</c:v>
                </c:pt>
                <c:pt idx="8">
                  <c:v>0.10329861111111108</c:v>
                </c:pt>
                <c:pt idx="9">
                  <c:v>0.10339120370370355</c:v>
                </c:pt>
                <c:pt idx="10">
                  <c:v>0.10630787037037032</c:v>
                </c:pt>
                <c:pt idx="11">
                  <c:v>0.10769675925925917</c:v>
                </c:pt>
                <c:pt idx="12">
                  <c:v>0.107835648148148</c:v>
                </c:pt>
                <c:pt idx="13">
                  <c:v>0.10813657407407393</c:v>
                </c:pt>
                <c:pt idx="14">
                  <c:v>0.10895833333333341</c:v>
                </c:pt>
                <c:pt idx="15">
                  <c:v>0.1098379629629631</c:v>
                </c:pt>
                <c:pt idx="16">
                  <c:v>0.10998842592592592</c:v>
                </c:pt>
                <c:pt idx="17">
                  <c:v>0.11070601851851855</c:v>
                </c:pt>
                <c:pt idx="18">
                  <c:v>0.11126157407407405</c:v>
                </c:pt>
                <c:pt idx="19">
                  <c:v>0.11291666666666661</c:v>
                </c:pt>
                <c:pt idx="20">
                  <c:v>0.11528935185185188</c:v>
                </c:pt>
                <c:pt idx="21">
                  <c:v>0.11532407407407405</c:v>
                </c:pt>
                <c:pt idx="22">
                  <c:v>0.11645833333333332</c:v>
                </c:pt>
                <c:pt idx="23">
                  <c:v>0.11699074074074076</c:v>
                </c:pt>
                <c:pt idx="24">
                  <c:v>0.1173842592592591</c:v>
                </c:pt>
                <c:pt idx="25">
                  <c:v>0.1181134259259257</c:v>
                </c:pt>
                <c:pt idx="26">
                  <c:v>0.11855324074074088</c:v>
                </c:pt>
                <c:pt idx="27">
                  <c:v>0.11973379629629644</c:v>
                </c:pt>
                <c:pt idx="28">
                  <c:v>0.12099537037037028</c:v>
                </c:pt>
                <c:pt idx="29">
                  <c:v>0.12146990740740735</c:v>
                </c:pt>
                <c:pt idx="30">
                  <c:v>0.12150462962962964</c:v>
                </c:pt>
                <c:pt idx="31">
                  <c:v>0.12207175925925914</c:v>
                </c:pt>
                <c:pt idx="32">
                  <c:v>0.1242129629629628</c:v>
                </c:pt>
                <c:pt idx="33">
                  <c:v>0.12554398148148155</c:v>
                </c:pt>
                <c:pt idx="34">
                  <c:v>0.12594907407407407</c:v>
                </c:pt>
                <c:pt idx="35">
                  <c:v>0.1265625</c:v>
                </c:pt>
                <c:pt idx="36">
                  <c:v>0.1269212962962962</c:v>
                </c:pt>
                <c:pt idx="37">
                  <c:v>0.12704861111111124</c:v>
                </c:pt>
                <c:pt idx="38">
                  <c:v>0.1274421296296298</c:v>
                </c:pt>
                <c:pt idx="39">
                  <c:v>0.12754629629629616</c:v>
                </c:pt>
                <c:pt idx="40">
                  <c:v>0.12773148148148153</c:v>
                </c:pt>
                <c:pt idx="41">
                  <c:v>0.1277314814814817</c:v>
                </c:pt>
                <c:pt idx="42">
                  <c:v>0.12853009259259277</c:v>
                </c:pt>
                <c:pt idx="43">
                  <c:v>0.12875</c:v>
                </c:pt>
                <c:pt idx="44">
                  <c:v>0.12875</c:v>
                </c:pt>
                <c:pt idx="45">
                  <c:v>0.12879629629629655</c:v>
                </c:pt>
                <c:pt idx="46">
                  <c:v>0.12880787037037048</c:v>
                </c:pt>
                <c:pt idx="47">
                  <c:v>0.1294212962962963</c:v>
                </c:pt>
                <c:pt idx="48">
                  <c:v>0.12959490740740742</c:v>
                </c:pt>
                <c:pt idx="49">
                  <c:v>0.12982638888888887</c:v>
                </c:pt>
                <c:pt idx="50">
                  <c:v>0.1298842592592594</c:v>
                </c:pt>
                <c:pt idx="51">
                  <c:v>0.1312152777777775</c:v>
                </c:pt>
                <c:pt idx="52">
                  <c:v>0.1324189814814815</c:v>
                </c:pt>
                <c:pt idx="53">
                  <c:v>0.13243055555555577</c:v>
                </c:pt>
                <c:pt idx="54">
                  <c:v>0.13333333333333347</c:v>
                </c:pt>
                <c:pt idx="55">
                  <c:v>0.13337962962962951</c:v>
                </c:pt>
                <c:pt idx="56">
                  <c:v>0.13394675925925914</c:v>
                </c:pt>
                <c:pt idx="57">
                  <c:v>0.1340046296296296</c:v>
                </c:pt>
                <c:pt idx="58">
                  <c:v>0.13460648148148127</c:v>
                </c:pt>
                <c:pt idx="59">
                  <c:v>0.1346643518518521</c:v>
                </c:pt>
                <c:pt idx="60">
                  <c:v>0.13480324074074063</c:v>
                </c:pt>
                <c:pt idx="61">
                  <c:v>0.13484953703703706</c:v>
                </c:pt>
                <c:pt idx="62">
                  <c:v>0.13498842592592594</c:v>
                </c:pt>
                <c:pt idx="63">
                  <c:v>0.1350462962962962</c:v>
                </c:pt>
                <c:pt idx="64">
                  <c:v>0.13695601851851855</c:v>
                </c:pt>
                <c:pt idx="65">
                  <c:v>0.13761574074074062</c:v>
                </c:pt>
                <c:pt idx="66">
                  <c:v>0.13827546296296303</c:v>
                </c:pt>
                <c:pt idx="67">
                  <c:v>0.1385416666666667</c:v>
                </c:pt>
                <c:pt idx="68">
                  <c:v>0.14129629629629623</c:v>
                </c:pt>
                <c:pt idx="69">
                  <c:v>0.14193287037037014</c:v>
                </c:pt>
                <c:pt idx="70">
                  <c:v>0.14234953703703718</c:v>
                </c:pt>
                <c:pt idx="71">
                  <c:v>0.1435532407407406</c:v>
                </c:pt>
                <c:pt idx="72">
                  <c:v>0.14559027777777772</c:v>
                </c:pt>
                <c:pt idx="73">
                  <c:v>0.14679398148148146</c:v>
                </c:pt>
                <c:pt idx="74">
                  <c:v>0.15417824074074093</c:v>
                </c:pt>
                <c:pt idx="75">
                  <c:v>0.16399305555555588</c:v>
                </c:pt>
                <c:pt idx="76">
                  <c:v>0.1645023148148148</c:v>
                </c:pt>
                <c:pt idx="77">
                  <c:v>0.16726851851851865</c:v>
                </c:pt>
                <c:pt idx="78">
                  <c:v>0.1679976851851852</c:v>
                </c:pt>
                <c:pt idx="79">
                  <c:v>0.22765046296296296</c:v>
                </c:pt>
                <c:pt idx="80">
                  <c:v>0.23505787037037046</c:v>
                </c:pt>
                <c:pt idx="81">
                  <c:v>0.23543981481481518</c:v>
                </c:pt>
                <c:pt idx="82">
                  <c:v>0.23670138888888853</c:v>
                </c:pt>
                <c:pt idx="83">
                  <c:v>0.24590277777777814</c:v>
                </c:pt>
                <c:pt idx="84">
                  <c:v>0.24751157407407393</c:v>
                </c:pt>
                <c:pt idx="85">
                  <c:v>0.24910879629629587</c:v>
                </c:pt>
                <c:pt idx="86">
                  <c:v>0.25100694444444427</c:v>
                </c:pt>
                <c:pt idx="87">
                  <c:v>0.25251157407407404</c:v>
                </c:pt>
                <c:pt idx="88">
                  <c:v>0.2532754629629628</c:v>
                </c:pt>
                <c:pt idx="89">
                  <c:v>0.26125</c:v>
                </c:pt>
                <c:pt idx="90">
                  <c:v>0.26182870370370404</c:v>
                </c:pt>
                <c:pt idx="91">
                  <c:v>0.26699074074074086</c:v>
                </c:pt>
                <c:pt idx="92">
                  <c:v>0.27236111111111144</c:v>
                </c:pt>
                <c:pt idx="93">
                  <c:v>0.3262962962962961</c:v>
                </c:pt>
                <c:pt idx="94">
                  <c:v>0.34368055555555543</c:v>
                </c:pt>
              </c:numCache>
            </c:numRef>
          </c:val>
        </c:ser>
        <c:axId val="12206450"/>
        <c:axId val="42749187"/>
      </c:barChart>
      <c:catAx>
        <c:axId val="12206450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749187"/>
        <c:crosses val="autoZero"/>
        <c:auto val="1"/>
        <c:lblOffset val="100"/>
        <c:noMultiLvlLbl val="0"/>
      </c:catAx>
      <c:valAx>
        <c:axId val="42749187"/>
        <c:scaling>
          <c:orientation val="minMax"/>
          <c:max val="0.35"/>
          <c:min val="0.04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06450"/>
        <c:crossesAt val="1"/>
        <c:crossBetween val="between"/>
        <c:dispUnits/>
        <c:majorUnit val="0.04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38100</xdr:rowOff>
    </xdr:from>
    <xdr:to>
      <xdr:col>14</xdr:col>
      <xdr:colOff>361950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847725" y="685800"/>
        <a:ext cx="80486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390525</xdr:colOff>
      <xdr:row>47</xdr:row>
      <xdr:rowOff>133350</xdr:rowOff>
    </xdr:from>
    <xdr:to>
      <xdr:col>34</xdr:col>
      <xdr:colOff>200025</xdr:colOff>
      <xdr:row>86</xdr:row>
      <xdr:rowOff>0</xdr:rowOff>
    </xdr:to>
    <xdr:graphicFrame>
      <xdr:nvGraphicFramePr>
        <xdr:cNvPr id="2" name="Chart 4"/>
        <xdr:cNvGraphicFramePr/>
      </xdr:nvGraphicFramePr>
      <xdr:xfrm>
        <a:off x="9534525" y="7743825"/>
        <a:ext cx="11391900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266700</xdr:colOff>
      <xdr:row>40</xdr:row>
      <xdr:rowOff>152400</xdr:rowOff>
    </xdr:from>
    <xdr:to>
      <xdr:col>25</xdr:col>
      <xdr:colOff>161925</xdr:colOff>
      <xdr:row>87</xdr:row>
      <xdr:rowOff>85725</xdr:rowOff>
    </xdr:to>
    <xdr:graphicFrame>
      <xdr:nvGraphicFramePr>
        <xdr:cNvPr id="3" name="Chart 5"/>
        <xdr:cNvGraphicFramePr/>
      </xdr:nvGraphicFramePr>
      <xdr:xfrm>
        <a:off x="5143500" y="6629400"/>
        <a:ext cx="10258425" cy="754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122</xdr:row>
      <xdr:rowOff>85725</xdr:rowOff>
    </xdr:from>
    <xdr:to>
      <xdr:col>7</xdr:col>
      <xdr:colOff>1028700</xdr:colOff>
      <xdr:row>159</xdr:row>
      <xdr:rowOff>0</xdr:rowOff>
    </xdr:to>
    <xdr:graphicFrame>
      <xdr:nvGraphicFramePr>
        <xdr:cNvPr id="1" name="Chart 1"/>
        <xdr:cNvGraphicFramePr/>
      </xdr:nvGraphicFramePr>
      <xdr:xfrm>
        <a:off x="66675" y="20774025"/>
        <a:ext cx="103060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56</xdr:row>
      <xdr:rowOff>19050</xdr:rowOff>
    </xdr:from>
    <xdr:to>
      <xdr:col>21</xdr:col>
      <xdr:colOff>361950</xdr:colOff>
      <xdr:row>94</xdr:row>
      <xdr:rowOff>95250</xdr:rowOff>
    </xdr:to>
    <xdr:graphicFrame>
      <xdr:nvGraphicFramePr>
        <xdr:cNvPr id="2" name="Chart 2"/>
        <xdr:cNvGraphicFramePr/>
      </xdr:nvGraphicFramePr>
      <xdr:xfrm>
        <a:off x="104775" y="9620250"/>
        <a:ext cx="18630900" cy="659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104775</xdr:rowOff>
    </xdr:from>
    <xdr:to>
      <xdr:col>23</xdr:col>
      <xdr:colOff>523875</xdr:colOff>
      <xdr:row>122</xdr:row>
      <xdr:rowOff>66675</xdr:rowOff>
    </xdr:to>
    <xdr:graphicFrame>
      <xdr:nvGraphicFramePr>
        <xdr:cNvPr id="1" name="Chart 2"/>
        <xdr:cNvGraphicFramePr/>
      </xdr:nvGraphicFramePr>
      <xdr:xfrm>
        <a:off x="7981950" y="104775"/>
        <a:ext cx="6924675" cy="2065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38100</xdr:rowOff>
    </xdr:from>
    <xdr:to>
      <xdr:col>17</xdr:col>
      <xdr:colOff>200025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2486025" y="38100"/>
        <a:ext cx="8315325" cy="1117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1"/>
  <sheetViews>
    <sheetView workbookViewId="0" topLeftCell="A47">
      <selection activeCell="G63" sqref="G63"/>
    </sheetView>
  </sheetViews>
  <sheetFormatPr defaultColWidth="9.140625" defaultRowHeight="12.75"/>
  <cols>
    <col min="5" max="5" width="10.140625" style="0" customWidth="1"/>
    <col min="6" max="6" width="10.57421875" style="0" customWidth="1"/>
    <col min="7" max="8" width="10.421875" style="0" customWidth="1"/>
  </cols>
  <sheetData>
    <row r="1" spans="1:20" ht="12.75">
      <c r="A1" t="s">
        <v>12</v>
      </c>
      <c r="I1" t="s">
        <v>3</v>
      </c>
      <c r="J1" t="s">
        <v>8</v>
      </c>
      <c r="K1" t="s">
        <v>9</v>
      </c>
      <c r="L1" t="s">
        <v>1</v>
      </c>
      <c r="M1" t="s">
        <v>46</v>
      </c>
      <c r="O1" t="s">
        <v>3</v>
      </c>
      <c r="P1" t="s">
        <v>3</v>
      </c>
      <c r="Q1" t="s">
        <v>3</v>
      </c>
      <c r="R1" t="s">
        <v>3</v>
      </c>
      <c r="S1" t="s">
        <v>3</v>
      </c>
      <c r="T1" t="s">
        <v>3</v>
      </c>
    </row>
    <row r="2" spans="1:20" ht="12.75">
      <c r="A2" t="s">
        <v>4</v>
      </c>
      <c r="E2" s="2" t="s">
        <v>11</v>
      </c>
      <c r="F2" s="1">
        <v>0.5</v>
      </c>
      <c r="I2" t="s">
        <v>4</v>
      </c>
      <c r="J2" s="2">
        <f>DAVERAGE(kierrokset,3,boit)/matka</f>
        <v>0.002310221928277484</v>
      </c>
      <c r="K2">
        <f>DCOUNT(kierrokset,1,boit)</f>
        <v>31</v>
      </c>
      <c r="L2" s="1">
        <f>DSUM(kierrokset,2,boit)</f>
        <v>0.15039544753086426</v>
      </c>
      <c r="M2" s="3">
        <f aca="true" t="shared" si="0" ref="M2:M7">matka*K2</f>
        <v>65.10000000000001</v>
      </c>
      <c r="O2" t="s">
        <v>4</v>
      </c>
      <c r="P2" t="s">
        <v>5</v>
      </c>
      <c r="Q2" t="s">
        <v>6</v>
      </c>
      <c r="R2" t="s">
        <v>7</v>
      </c>
      <c r="S2" t="s">
        <v>44</v>
      </c>
      <c r="T2" t="s">
        <v>45</v>
      </c>
    </row>
    <row r="3" spans="1:13" ht="12.75">
      <c r="A3" t="s">
        <v>45</v>
      </c>
      <c r="E3" t="s">
        <v>43</v>
      </c>
      <c r="F3">
        <v>2.1</v>
      </c>
      <c r="I3" t="s">
        <v>5</v>
      </c>
      <c r="J3" s="2">
        <f>DAVERAGE(kierrokset,3,hazor)/matka</f>
        <v>0.0022358171663727218</v>
      </c>
      <c r="K3">
        <f>DCOUNT(kierrokset,1,hazor)</f>
        <v>33</v>
      </c>
      <c r="L3" s="1">
        <f>DSUM(kierrokset,2,hazor)</f>
        <v>0.15494212962962975</v>
      </c>
      <c r="M3" s="3">
        <f t="shared" si="0"/>
        <v>69.3</v>
      </c>
    </row>
    <row r="4" spans="1:13" ht="12.75">
      <c r="A4" t="s">
        <v>5</v>
      </c>
      <c r="I4" t="s">
        <v>6</v>
      </c>
      <c r="J4" s="2">
        <f>DAVERAGE(kierrokset,3,kiptoo)/matka</f>
        <v>0.0024029982363315693</v>
      </c>
      <c r="K4">
        <f>DCOUNT(kierrokset,1,kiptoo)</f>
        <v>32</v>
      </c>
      <c r="L4" s="1">
        <f>DSUM(kierrokset,2,kiptoo)</f>
        <v>0.16148148148148153</v>
      </c>
      <c r="M4" s="3">
        <f t="shared" si="0"/>
        <v>67.2</v>
      </c>
    </row>
    <row r="5" spans="1:13" ht="12.75">
      <c r="A5" t="s">
        <v>44</v>
      </c>
      <c r="I5" t="s">
        <v>7</v>
      </c>
      <c r="J5" s="2">
        <f>DAVERAGE(kierrokset,3,renoo)/matka</f>
        <v>0.0027961493239271017</v>
      </c>
      <c r="K5">
        <f>DCOUNT(kierrokset,1,renoo)</f>
        <v>32</v>
      </c>
      <c r="L5" s="1">
        <f>DSUM(kierrokset,2,renoo)</f>
        <v>0.18790123456790123</v>
      </c>
      <c r="M5" s="3">
        <f t="shared" si="0"/>
        <v>67.2</v>
      </c>
    </row>
    <row r="6" spans="1:13" ht="12.75">
      <c r="A6" t="s">
        <v>6</v>
      </c>
      <c r="I6" t="s">
        <v>44</v>
      </c>
      <c r="J6" s="2">
        <f>DAVERAGE(kierrokset,3,keem)/matka</f>
        <v>0.0027869635508524396</v>
      </c>
      <c r="K6">
        <f>DCOUNT(kierrokset,1,keem)</f>
        <v>32</v>
      </c>
      <c r="L6" s="1">
        <f>DSUM(kierrokset,2,keem)</f>
        <v>0.18728395061728403</v>
      </c>
      <c r="M6" s="3">
        <f t="shared" si="0"/>
        <v>67.2</v>
      </c>
    </row>
    <row r="7" spans="1:13" ht="12.75">
      <c r="A7" t="s">
        <v>7</v>
      </c>
      <c r="I7" t="s">
        <v>45</v>
      </c>
      <c r="J7" s="2">
        <f>DAVERAGE(kierrokset,3,ariok)/matka</f>
        <v>0.0030561067019400355</v>
      </c>
      <c r="K7">
        <f>DCOUNT(kierrokset,1,ariok)</f>
        <v>32</v>
      </c>
      <c r="L7" s="1">
        <f>DSUM(kierrokset,2,ariok)</f>
        <v>0.20537037037037026</v>
      </c>
      <c r="M7" s="3">
        <f t="shared" si="0"/>
        <v>67.2</v>
      </c>
    </row>
    <row r="8" ht="12.75">
      <c r="M8" s="3">
        <f>SUM(M2:M7)</f>
        <v>403.2</v>
      </c>
    </row>
    <row r="9" ht="12.75">
      <c r="G9" t="s">
        <v>54</v>
      </c>
    </row>
    <row r="11" spans="1:12" ht="12.75">
      <c r="A11" t="s">
        <v>0</v>
      </c>
      <c r="B11" t="s">
        <v>13</v>
      </c>
      <c r="C11" t="s">
        <v>14</v>
      </c>
      <c r="D11" t="s">
        <v>10</v>
      </c>
      <c r="E11" t="s">
        <v>2</v>
      </c>
      <c r="F11" t="s">
        <v>11</v>
      </c>
      <c r="G11" t="s">
        <v>3</v>
      </c>
      <c r="H11" t="s">
        <v>48</v>
      </c>
      <c r="I11" t="s">
        <v>49</v>
      </c>
      <c r="J11" t="s">
        <v>52</v>
      </c>
      <c r="L11" t="s">
        <v>47</v>
      </c>
    </row>
    <row r="12" spans="1:14" ht="12.75">
      <c r="A12">
        <v>1</v>
      </c>
      <c r="B12" s="2">
        <f aca="true" t="shared" si="1" ref="B12:B27">VLOOKUP(G12,henk,2,FALSE)*matka</f>
        <v>0.004851466049382716</v>
      </c>
      <c r="C12" s="2">
        <v>0.004733796296296296</v>
      </c>
      <c r="D12" s="4">
        <f>matka*1</f>
        <v>2.1</v>
      </c>
      <c r="E12" s="1">
        <f>B12</f>
        <v>0.004851466049382716</v>
      </c>
      <c r="F12" s="1">
        <f>lahto</f>
        <v>0.5</v>
      </c>
      <c r="G12" s="29" t="str">
        <f>hiiht1</f>
        <v>Boit</v>
      </c>
      <c r="H12" t="str">
        <f>hiiht1</f>
        <v>Boit</v>
      </c>
      <c r="I12" t="str">
        <f>hiiht1</f>
        <v>Boit</v>
      </c>
      <c r="J12" t="str">
        <f>hiiht1</f>
        <v>Boit</v>
      </c>
      <c r="L12" t="s">
        <v>4</v>
      </c>
      <c r="M12" s="1">
        <v>0.7104166666666667</v>
      </c>
      <c r="N12" s="1">
        <f>M12/5.6</f>
        <v>0.12686011904761907</v>
      </c>
    </row>
    <row r="13" spans="1:14" ht="12.75">
      <c r="A13">
        <f>A12+1</f>
        <v>2</v>
      </c>
      <c r="B13" s="2">
        <f t="shared" si="1"/>
        <v>0.006417824074074075</v>
      </c>
      <c r="C13" s="2">
        <v>0.00619212962962963</v>
      </c>
      <c r="D13" s="4">
        <v>4.2</v>
      </c>
      <c r="E13" s="1">
        <f>B13+E12</f>
        <v>0.011269290123456791</v>
      </c>
      <c r="F13" s="1">
        <f>lahto+E12</f>
        <v>0.5048514660493827</v>
      </c>
      <c r="G13" s="29" t="str">
        <f>hiiht2</f>
        <v>Ariok</v>
      </c>
      <c r="H13" t="str">
        <f>hiiht2</f>
        <v>Ariok</v>
      </c>
      <c r="I13" t="str">
        <f>hiiht2</f>
        <v>Ariok</v>
      </c>
      <c r="J13" t="str">
        <f>hiiht2</f>
        <v>Ariok</v>
      </c>
      <c r="L13" t="s">
        <v>5</v>
      </c>
      <c r="M13" s="1">
        <v>0.7048611111111112</v>
      </c>
      <c r="N13" s="1">
        <f>M13/5.6</f>
        <v>0.12586805555555558</v>
      </c>
    </row>
    <row r="14" spans="1:14" ht="12.75">
      <c r="A14">
        <f aca="true" t="shared" si="2" ref="A14:A68">A13+1</f>
        <v>3</v>
      </c>
      <c r="B14" s="2">
        <f t="shared" si="1"/>
        <v>0.004695216049382716</v>
      </c>
      <c r="C14" s="2">
        <v>0.00462962962962963</v>
      </c>
      <c r="D14" s="4">
        <v>6.3</v>
      </c>
      <c r="E14" s="1">
        <f aca="true" t="shared" si="3" ref="E14:E55">B14+E13</f>
        <v>0.015964506172839506</v>
      </c>
      <c r="F14" s="1">
        <f aca="true" t="shared" si="4" ref="F14:F77">lahto+E13</f>
        <v>0.5112692901234568</v>
      </c>
      <c r="G14" s="29" t="str">
        <f>hiiht3</f>
        <v>Hazor</v>
      </c>
      <c r="H14" t="str">
        <f>hiiht1</f>
        <v>Boit</v>
      </c>
      <c r="I14" t="str">
        <f>hiiht1</f>
        <v>Boit</v>
      </c>
      <c r="J14" t="str">
        <f>hiiht3</f>
        <v>Hazor</v>
      </c>
      <c r="L14" t="s">
        <v>7</v>
      </c>
      <c r="M14" s="1">
        <v>0.8430555555555556</v>
      </c>
      <c r="N14" s="1">
        <f>M14/5.6</f>
        <v>0.15054563492063494</v>
      </c>
    </row>
    <row r="15" spans="1:14" ht="12.75">
      <c r="A15">
        <f t="shared" si="2"/>
        <v>4</v>
      </c>
      <c r="B15" s="2">
        <f t="shared" si="1"/>
        <v>0.0058526234567901235</v>
      </c>
      <c r="C15" s="2">
        <v>0.005613425925925927</v>
      </c>
      <c r="D15" s="4">
        <v>8.4</v>
      </c>
      <c r="E15" s="1">
        <f t="shared" si="3"/>
        <v>0.02181712962962963</v>
      </c>
      <c r="F15" s="1">
        <f t="shared" si="4"/>
        <v>0.5159645061728395</v>
      </c>
      <c r="G15" s="29" t="str">
        <f>hiiht4</f>
        <v>Keem</v>
      </c>
      <c r="H15" t="str">
        <f>hiiht2</f>
        <v>Ariok</v>
      </c>
      <c r="I15" t="str">
        <f>hiiht2</f>
        <v>Ariok</v>
      </c>
      <c r="J15" t="str">
        <f>hiiht4</f>
        <v>Keem</v>
      </c>
      <c r="L15" t="s">
        <v>6</v>
      </c>
      <c r="M15" s="1">
        <v>0.7840277777777778</v>
      </c>
      <c r="N15" s="1">
        <f>M15/5.6</f>
        <v>0.14000496031746032</v>
      </c>
    </row>
    <row r="16" spans="1:10" ht="12.75">
      <c r="A16">
        <f t="shared" si="2"/>
        <v>5</v>
      </c>
      <c r="B16" s="2">
        <f t="shared" si="1"/>
        <v>0.005046296296296295</v>
      </c>
      <c r="C16" s="2">
        <v>0.004907407407407407</v>
      </c>
      <c r="D16" s="4">
        <v>10.5</v>
      </c>
      <c r="E16" s="1">
        <f t="shared" si="3"/>
        <v>0.026863425925925926</v>
      </c>
      <c r="F16" s="1">
        <f t="shared" si="4"/>
        <v>0.5218171296296297</v>
      </c>
      <c r="G16" s="29" t="str">
        <f>hiiht5</f>
        <v>Kiptoo</v>
      </c>
      <c r="H16" t="str">
        <f>hiiht3</f>
        <v>Hazor</v>
      </c>
      <c r="I16" t="str">
        <f>hiiht1</f>
        <v>Boit</v>
      </c>
      <c r="J16" t="str">
        <f>hiiht5</f>
        <v>Kiptoo</v>
      </c>
    </row>
    <row r="17" spans="1:10" ht="12.75">
      <c r="A17">
        <f t="shared" si="2"/>
        <v>6</v>
      </c>
      <c r="B17" s="2">
        <f t="shared" si="1"/>
        <v>0.005871913580246913</v>
      </c>
      <c r="C17" s="2">
        <v>0.005740740740740742</v>
      </c>
      <c r="D17" s="4">
        <v>12.6</v>
      </c>
      <c r="E17" s="1">
        <f t="shared" si="3"/>
        <v>0.03273533950617284</v>
      </c>
      <c r="F17" s="1">
        <f t="shared" si="4"/>
        <v>0.5268634259259259</v>
      </c>
      <c r="G17" s="29" t="str">
        <f>hiiht6</f>
        <v>Renoo</v>
      </c>
      <c r="H17" t="str">
        <f>hiiht4</f>
        <v>Keem</v>
      </c>
      <c r="I17" t="str">
        <f>hiiht2</f>
        <v>Ariok</v>
      </c>
      <c r="J17" t="str">
        <f>hiiht6</f>
        <v>Renoo</v>
      </c>
    </row>
    <row r="18" spans="1:10" ht="12.75">
      <c r="A18">
        <f t="shared" si="2"/>
        <v>7</v>
      </c>
      <c r="B18" s="2">
        <f t="shared" si="1"/>
        <v>0.004851466049382716</v>
      </c>
      <c r="C18" s="2">
        <v>0.0044907407407407405</v>
      </c>
      <c r="D18" s="4">
        <v>14.7</v>
      </c>
      <c r="E18" s="1">
        <f t="shared" si="3"/>
        <v>0.03758680555555556</v>
      </c>
      <c r="F18" s="1">
        <f t="shared" si="4"/>
        <v>0.5327353395061728</v>
      </c>
      <c r="G18" s="28" t="str">
        <f>hiiht1</f>
        <v>Boit</v>
      </c>
      <c r="H18" t="str">
        <f>hiiht3</f>
        <v>Hazor</v>
      </c>
      <c r="I18" t="str">
        <f>hiiht3</f>
        <v>Hazor</v>
      </c>
      <c r="J18" t="str">
        <f>hiiht1</f>
        <v>Boit</v>
      </c>
    </row>
    <row r="19" spans="1:12" ht="12.75">
      <c r="A19">
        <f t="shared" si="2"/>
        <v>8</v>
      </c>
      <c r="B19" s="2">
        <f t="shared" si="1"/>
        <v>0.006417824074074075</v>
      </c>
      <c r="C19" s="2">
        <v>0.006423611111111112</v>
      </c>
      <c r="D19" s="4">
        <v>16.8</v>
      </c>
      <c r="E19" s="1">
        <f t="shared" si="3"/>
        <v>0.04400462962962964</v>
      </c>
      <c r="F19" s="1">
        <f t="shared" si="4"/>
        <v>0.5375868055555556</v>
      </c>
      <c r="G19" s="28" t="str">
        <f>hiiht2</f>
        <v>Ariok</v>
      </c>
      <c r="H19" t="str">
        <f>hiiht4</f>
        <v>Keem</v>
      </c>
      <c r="I19" t="str">
        <f>hiiht4</f>
        <v>Keem</v>
      </c>
      <c r="J19" t="str">
        <f>hiiht2</f>
        <v>Ariok</v>
      </c>
      <c r="L19" t="s">
        <v>50</v>
      </c>
    </row>
    <row r="20" spans="1:12" ht="12.75">
      <c r="A20">
        <f t="shared" si="2"/>
        <v>9</v>
      </c>
      <c r="B20" s="2">
        <f t="shared" si="1"/>
        <v>0.004851466049382716</v>
      </c>
      <c r="C20" s="2">
        <v>0.0046875</v>
      </c>
      <c r="D20" s="4">
        <v>18.9</v>
      </c>
      <c r="E20" s="1">
        <f t="shared" si="3"/>
        <v>0.048856095679012355</v>
      </c>
      <c r="F20" s="1">
        <f t="shared" si="4"/>
        <v>0.5440046296296296</v>
      </c>
      <c r="G20" s="28" t="str">
        <f>hiiht1</f>
        <v>Boit</v>
      </c>
      <c r="H20" t="str">
        <f>hiiht5</f>
        <v>Kiptoo</v>
      </c>
      <c r="I20" t="str">
        <f>hiiht3</f>
        <v>Hazor</v>
      </c>
      <c r="J20" t="str">
        <f>hiiht1</f>
        <v>Boit</v>
      </c>
      <c r="L20" t="s">
        <v>51</v>
      </c>
    </row>
    <row r="21" spans="1:10" ht="12.75">
      <c r="A21">
        <f t="shared" si="2"/>
        <v>10</v>
      </c>
      <c r="B21" s="2">
        <f t="shared" si="1"/>
        <v>0.006417824074074075</v>
      </c>
      <c r="C21" s="2">
        <v>0.006307870370370371</v>
      </c>
      <c r="D21" s="4">
        <v>21</v>
      </c>
      <c r="E21" s="1">
        <f t="shared" si="3"/>
        <v>0.05527391975308643</v>
      </c>
      <c r="F21" s="1">
        <f t="shared" si="4"/>
        <v>0.5488560956790124</v>
      </c>
      <c r="G21" s="28" t="str">
        <f>hiiht2</f>
        <v>Ariok</v>
      </c>
      <c r="H21" t="str">
        <f>hiiht6</f>
        <v>Renoo</v>
      </c>
      <c r="I21" t="str">
        <f>hiiht4</f>
        <v>Keem</v>
      </c>
      <c r="J21" t="str">
        <f>hiiht2</f>
        <v>Ariok</v>
      </c>
    </row>
    <row r="22" spans="1:10" ht="12.75">
      <c r="A22">
        <f t="shared" si="2"/>
        <v>11</v>
      </c>
      <c r="B22" s="2">
        <f t="shared" si="1"/>
        <v>0.004695216049382716</v>
      </c>
      <c r="C22" s="2">
        <v>0.0044907407407407405</v>
      </c>
      <c r="D22" s="4">
        <v>23.1</v>
      </c>
      <c r="E22" s="1">
        <f t="shared" si="3"/>
        <v>0.059969135802469146</v>
      </c>
      <c r="F22" s="1">
        <f t="shared" si="4"/>
        <v>0.5552739197530865</v>
      </c>
      <c r="G22" s="28" t="str">
        <f>hiiht3</f>
        <v>Hazor</v>
      </c>
      <c r="H22" t="str">
        <f>hiiht5</f>
        <v>Kiptoo</v>
      </c>
      <c r="I22" t="str">
        <f>hiiht3</f>
        <v>Hazor</v>
      </c>
      <c r="J22" t="str">
        <f>hiiht1</f>
        <v>Boit</v>
      </c>
    </row>
    <row r="23" spans="1:10" ht="12.75">
      <c r="A23">
        <f t="shared" si="2"/>
        <v>12</v>
      </c>
      <c r="B23" s="2">
        <f t="shared" si="1"/>
        <v>0.0058526234567901235</v>
      </c>
      <c r="C23" s="2">
        <v>0.005520833333333333</v>
      </c>
      <c r="D23" s="4">
        <v>25.2</v>
      </c>
      <c r="E23" s="1">
        <f t="shared" si="3"/>
        <v>0.06582175925925927</v>
      </c>
      <c r="F23" s="1">
        <f t="shared" si="4"/>
        <v>0.5599691358024691</v>
      </c>
      <c r="G23" s="28" t="str">
        <f>hiiht4</f>
        <v>Keem</v>
      </c>
      <c r="H23" t="str">
        <f>hiiht6</f>
        <v>Renoo</v>
      </c>
      <c r="I23" t="str">
        <f>hiiht4</f>
        <v>Keem</v>
      </c>
      <c r="J23" t="str">
        <f>hiiht2</f>
        <v>Ariok</v>
      </c>
    </row>
    <row r="24" spans="1:10" ht="12.75">
      <c r="A24">
        <f t="shared" si="2"/>
        <v>13</v>
      </c>
      <c r="B24" s="2">
        <f t="shared" si="1"/>
        <v>0.004695216049382716</v>
      </c>
      <c r="C24" s="2">
        <v>0.004618055555555556</v>
      </c>
      <c r="D24" s="4">
        <v>27.3</v>
      </c>
      <c r="E24" s="1">
        <f t="shared" si="3"/>
        <v>0.070516975308642</v>
      </c>
      <c r="F24" s="1">
        <f t="shared" si="4"/>
        <v>0.5658217592592593</v>
      </c>
      <c r="G24" s="28" t="str">
        <f>hiiht3</f>
        <v>Hazor</v>
      </c>
      <c r="H24" t="str">
        <f>hiiht1</f>
        <v>Boit</v>
      </c>
      <c r="I24" t="str">
        <f>hiiht5</f>
        <v>Kiptoo</v>
      </c>
      <c r="J24" t="str">
        <f>hiiht3</f>
        <v>Hazor</v>
      </c>
    </row>
    <row r="25" spans="1:10" ht="12.75">
      <c r="A25">
        <f t="shared" si="2"/>
        <v>14</v>
      </c>
      <c r="B25" s="2">
        <f t="shared" si="1"/>
        <v>0.0058526234567901235</v>
      </c>
      <c r="C25" s="2">
        <v>0.005740740740740742</v>
      </c>
      <c r="D25" s="4">
        <v>29.4</v>
      </c>
      <c r="E25" s="1">
        <f t="shared" si="3"/>
        <v>0.07636959876543212</v>
      </c>
      <c r="F25" s="1">
        <f t="shared" si="4"/>
        <v>0.570516975308642</v>
      </c>
      <c r="G25" s="28" t="str">
        <f>hiiht4</f>
        <v>Keem</v>
      </c>
      <c r="H25" t="str">
        <f>hiiht2</f>
        <v>Ariok</v>
      </c>
      <c r="I25" t="str">
        <f>hiiht6</f>
        <v>Renoo</v>
      </c>
      <c r="J25" t="str">
        <f>hiiht4</f>
        <v>Keem</v>
      </c>
    </row>
    <row r="26" spans="1:10" ht="12.75">
      <c r="A26">
        <f t="shared" si="2"/>
        <v>15</v>
      </c>
      <c r="B26" s="2">
        <f t="shared" si="1"/>
        <v>0.005046296296296295</v>
      </c>
      <c r="C26" s="2">
        <v>0.005023148148148148</v>
      </c>
      <c r="D26" s="4">
        <v>31.5</v>
      </c>
      <c r="E26" s="1">
        <f t="shared" si="3"/>
        <v>0.08141589506172842</v>
      </c>
      <c r="F26" s="1">
        <f t="shared" si="4"/>
        <v>0.5763695987654321</v>
      </c>
      <c r="G26" s="28" t="str">
        <f>hiiht5</f>
        <v>Kiptoo</v>
      </c>
      <c r="H26" t="str">
        <f>hiiht1</f>
        <v>Boit</v>
      </c>
      <c r="I26" t="str">
        <f>hiiht5</f>
        <v>Kiptoo</v>
      </c>
      <c r="J26" t="str">
        <f>hiiht3</f>
        <v>Hazor</v>
      </c>
    </row>
    <row r="27" spans="1:10" ht="12.75">
      <c r="A27">
        <f t="shared" si="2"/>
        <v>16</v>
      </c>
      <c r="B27" s="2">
        <f t="shared" si="1"/>
        <v>0.005871913580246913</v>
      </c>
      <c r="C27" s="2">
        <v>0.0058564814814814825</v>
      </c>
      <c r="D27" s="4">
        <v>33.6</v>
      </c>
      <c r="E27" s="1">
        <f t="shared" si="3"/>
        <v>0.08728780864197533</v>
      </c>
      <c r="F27" s="1">
        <f t="shared" si="4"/>
        <v>0.5814158950617284</v>
      </c>
      <c r="G27" s="28" t="str">
        <f>hiiht6</f>
        <v>Renoo</v>
      </c>
      <c r="H27" t="str">
        <f>hiiht2</f>
        <v>Ariok</v>
      </c>
      <c r="I27" t="str">
        <f>hiiht6</f>
        <v>Renoo</v>
      </c>
      <c r="J27" t="str">
        <f>hiiht4</f>
        <v>Keem</v>
      </c>
    </row>
    <row r="28" spans="1:11" ht="12.75">
      <c r="A28">
        <f t="shared" si="2"/>
        <v>17</v>
      </c>
      <c r="B28" s="2">
        <f aca="true" t="shared" si="5" ref="B28:B91">VLOOKUP(G28,henk,2,FALSE)*matka</f>
        <v>0.005046296296296295</v>
      </c>
      <c r="C28" s="2">
        <v>0.005</v>
      </c>
      <c r="D28" s="4">
        <v>35.7</v>
      </c>
      <c r="E28" s="1">
        <f t="shared" si="3"/>
        <v>0.09233410493827163</v>
      </c>
      <c r="F28" s="1">
        <f t="shared" si="4"/>
        <v>0.5872878086419753</v>
      </c>
      <c r="G28" s="28" t="str">
        <f>hiiht5</f>
        <v>Kiptoo</v>
      </c>
      <c r="H28" t="str">
        <f>hiiht3</f>
        <v>Hazor</v>
      </c>
      <c r="I28" t="str">
        <f>hiiht5</f>
        <v>Kiptoo</v>
      </c>
      <c r="J28" t="str">
        <f>hiiht3</f>
        <v>Hazor</v>
      </c>
      <c r="K28" t="s">
        <v>59</v>
      </c>
    </row>
    <row r="29" spans="1:11" ht="12.75">
      <c r="A29">
        <f t="shared" si="2"/>
        <v>18</v>
      </c>
      <c r="B29" s="2">
        <f t="shared" si="5"/>
        <v>0.005871913580246913</v>
      </c>
      <c r="C29" s="2">
        <v>0.006018518518518518</v>
      </c>
      <c r="D29" s="4">
        <v>37.8</v>
      </c>
      <c r="E29" s="1">
        <f t="shared" si="3"/>
        <v>0.09820601851851854</v>
      </c>
      <c r="F29" s="1">
        <f t="shared" si="4"/>
        <v>0.5923341049382717</v>
      </c>
      <c r="G29" s="28" t="str">
        <f>hiiht6</f>
        <v>Renoo</v>
      </c>
      <c r="H29" t="str">
        <f>hiiht4</f>
        <v>Keem</v>
      </c>
      <c r="I29" t="str">
        <f>hiiht6</f>
        <v>Renoo</v>
      </c>
      <c r="J29" t="str">
        <f>hiiht4</f>
        <v>Keem</v>
      </c>
      <c r="K29" t="s">
        <v>60</v>
      </c>
    </row>
    <row r="30" spans="1:10" ht="12.75">
      <c r="A30">
        <f t="shared" si="2"/>
        <v>19</v>
      </c>
      <c r="B30" s="2">
        <f t="shared" si="5"/>
        <v>0.004851466049382716</v>
      </c>
      <c r="C30" s="2">
        <v>0.004652777777777777</v>
      </c>
      <c r="D30" s="4">
        <v>39.9</v>
      </c>
      <c r="E30" s="1">
        <f t="shared" si="3"/>
        <v>0.10305748456790126</v>
      </c>
      <c r="F30" s="1">
        <f t="shared" si="4"/>
        <v>0.5982060185185185</v>
      </c>
      <c r="G30" s="29" t="str">
        <f>hiiht1</f>
        <v>Boit</v>
      </c>
      <c r="H30" t="str">
        <f>hiiht3</f>
        <v>Hazor</v>
      </c>
      <c r="I30" t="str">
        <f>hiiht1</f>
        <v>Boit</v>
      </c>
      <c r="J30" t="str">
        <f>hiiht5</f>
        <v>Kiptoo</v>
      </c>
    </row>
    <row r="31" spans="1:10" ht="12.75">
      <c r="A31">
        <f t="shared" si="2"/>
        <v>20</v>
      </c>
      <c r="B31" s="2">
        <f t="shared" si="5"/>
        <v>0.006417824074074075</v>
      </c>
      <c r="C31" s="2">
        <v>0.006284722222222223</v>
      </c>
      <c r="D31" s="4">
        <v>42</v>
      </c>
      <c r="E31" s="1">
        <f t="shared" si="3"/>
        <v>0.10947530864197533</v>
      </c>
      <c r="F31" s="1">
        <f t="shared" si="4"/>
        <v>0.6030574845679013</v>
      </c>
      <c r="G31" s="29" t="str">
        <f>hiiht2</f>
        <v>Ariok</v>
      </c>
      <c r="H31" t="str">
        <f>hiiht4</f>
        <v>Keem</v>
      </c>
      <c r="I31" t="str">
        <f>hiiht2</f>
        <v>Ariok</v>
      </c>
      <c r="J31" t="str">
        <f>hiiht6</f>
        <v>Renoo</v>
      </c>
    </row>
    <row r="32" spans="1:10" ht="12.75">
      <c r="A32">
        <f t="shared" si="2"/>
        <v>21</v>
      </c>
      <c r="B32" s="2">
        <f t="shared" si="5"/>
        <v>0.004851466049382716</v>
      </c>
      <c r="C32" s="2">
        <v>0.004756944444444445</v>
      </c>
      <c r="D32" s="4">
        <v>44.1</v>
      </c>
      <c r="E32" s="1">
        <f t="shared" si="3"/>
        <v>0.11432677469135805</v>
      </c>
      <c r="F32" s="1">
        <f t="shared" si="4"/>
        <v>0.6094753086419753</v>
      </c>
      <c r="G32" s="29" t="str">
        <f>hiiht1</f>
        <v>Boit</v>
      </c>
      <c r="H32" t="str">
        <f>hiiht5</f>
        <v>Kiptoo</v>
      </c>
      <c r="I32" t="str">
        <f>hiiht1</f>
        <v>Boit</v>
      </c>
      <c r="J32" t="str">
        <f>hiiht5</f>
        <v>Kiptoo</v>
      </c>
    </row>
    <row r="33" spans="1:10" ht="12.75">
      <c r="A33">
        <f t="shared" si="2"/>
        <v>22</v>
      </c>
      <c r="B33" s="2">
        <f t="shared" si="5"/>
        <v>0.006417824074074075</v>
      </c>
      <c r="C33" s="2">
        <v>0.00662037037037037</v>
      </c>
      <c r="D33" s="4">
        <v>46.2</v>
      </c>
      <c r="E33" s="1">
        <f t="shared" si="3"/>
        <v>0.12074459876543212</v>
      </c>
      <c r="F33" s="1">
        <f t="shared" si="4"/>
        <v>0.6143267746913581</v>
      </c>
      <c r="G33" s="29" t="str">
        <f>hiiht2</f>
        <v>Ariok</v>
      </c>
      <c r="H33" t="str">
        <f>hiiht6</f>
        <v>Renoo</v>
      </c>
      <c r="I33" t="str">
        <f>hiiht2</f>
        <v>Ariok</v>
      </c>
      <c r="J33" t="str">
        <f>hiiht6</f>
        <v>Renoo</v>
      </c>
    </row>
    <row r="34" spans="1:11" ht="12.75">
      <c r="A34">
        <f t="shared" si="2"/>
        <v>23</v>
      </c>
      <c r="B34" s="2">
        <f t="shared" si="5"/>
        <v>0.004851466049382716</v>
      </c>
      <c r="C34" s="2">
        <v>0.005787037037037038</v>
      </c>
      <c r="D34" s="4">
        <v>48.3</v>
      </c>
      <c r="E34" s="1">
        <f t="shared" si="3"/>
        <v>0.12559606481481483</v>
      </c>
      <c r="F34" s="1">
        <f t="shared" si="4"/>
        <v>0.6207445987654321</v>
      </c>
      <c r="G34" s="29" t="str">
        <f>hiiht1</f>
        <v>Boit</v>
      </c>
      <c r="H34" t="str">
        <f>hiiht5</f>
        <v>Kiptoo</v>
      </c>
      <c r="I34" t="str">
        <f>hiiht1</f>
        <v>Boit</v>
      </c>
      <c r="J34" t="str">
        <f>hiiht5</f>
        <v>Kiptoo</v>
      </c>
      <c r="K34" t="s">
        <v>61</v>
      </c>
    </row>
    <row r="35" spans="1:11" ht="12.75">
      <c r="A35">
        <f t="shared" si="2"/>
        <v>24</v>
      </c>
      <c r="B35" s="2">
        <f t="shared" si="5"/>
        <v>0.006417824074074075</v>
      </c>
      <c r="C35" s="2">
        <v>0.0066782407407407415</v>
      </c>
      <c r="D35" s="4">
        <v>50.4</v>
      </c>
      <c r="E35" s="1">
        <f t="shared" si="3"/>
        <v>0.1320138888888889</v>
      </c>
      <c r="F35" s="1">
        <f t="shared" si="4"/>
        <v>0.6255960648148149</v>
      </c>
      <c r="G35" s="29" t="str">
        <f>hiiht2</f>
        <v>Ariok</v>
      </c>
      <c r="H35" t="str">
        <f>hiiht6</f>
        <v>Renoo</v>
      </c>
      <c r="I35" t="str">
        <f>hiiht2</f>
        <v>Ariok</v>
      </c>
      <c r="J35" t="str">
        <f>hiiht6</f>
        <v>Renoo</v>
      </c>
      <c r="K35" t="s">
        <v>62</v>
      </c>
    </row>
    <row r="36" spans="1:10" ht="12.75">
      <c r="A36">
        <f t="shared" si="2"/>
        <v>25</v>
      </c>
      <c r="B36" s="2">
        <f t="shared" si="5"/>
        <v>0.004695216049382716</v>
      </c>
      <c r="C36" s="2">
        <v>0.0046875</v>
      </c>
      <c r="D36" s="4">
        <v>52.5</v>
      </c>
      <c r="E36" s="1">
        <f t="shared" si="3"/>
        <v>0.13670910493827163</v>
      </c>
      <c r="F36" s="1">
        <f t="shared" si="4"/>
        <v>0.6320138888888889</v>
      </c>
      <c r="G36" s="29" t="str">
        <f>hiiht3</f>
        <v>Hazor</v>
      </c>
      <c r="H36" t="str">
        <f>hiiht1</f>
        <v>Boit</v>
      </c>
      <c r="I36" t="str">
        <f>hiiht3</f>
        <v>Hazor</v>
      </c>
      <c r="J36" t="str">
        <f>hiiht1</f>
        <v>Boit</v>
      </c>
    </row>
    <row r="37" spans="1:10" ht="12.75">
      <c r="A37">
        <f t="shared" si="2"/>
        <v>26</v>
      </c>
      <c r="B37" s="2">
        <f t="shared" si="5"/>
        <v>0.0058526234567901235</v>
      </c>
      <c r="C37" s="2">
        <v>0.005625</v>
      </c>
      <c r="D37" s="4">
        <v>54.6</v>
      </c>
      <c r="E37" s="1">
        <f t="shared" si="3"/>
        <v>0.14256172839506176</v>
      </c>
      <c r="F37" s="1">
        <f t="shared" si="4"/>
        <v>0.6367091049382716</v>
      </c>
      <c r="G37" s="29" t="str">
        <f>hiiht4</f>
        <v>Keem</v>
      </c>
      <c r="H37" t="str">
        <f>hiiht2</f>
        <v>Ariok</v>
      </c>
      <c r="I37" t="str">
        <f>hiiht4</f>
        <v>Keem</v>
      </c>
      <c r="J37" t="str">
        <f>hiiht2</f>
        <v>Ariok</v>
      </c>
    </row>
    <row r="38" spans="1:10" ht="12.75">
      <c r="A38">
        <f t="shared" si="2"/>
        <v>27</v>
      </c>
      <c r="B38" s="2">
        <f t="shared" si="5"/>
        <v>0.004695216049382716</v>
      </c>
      <c r="C38" s="2">
        <v>0.004884259259259259</v>
      </c>
      <c r="D38" s="4">
        <v>56.7</v>
      </c>
      <c r="E38" s="1">
        <f t="shared" si="3"/>
        <v>0.14725694444444448</v>
      </c>
      <c r="F38" s="1">
        <f t="shared" si="4"/>
        <v>0.6425617283950618</v>
      </c>
      <c r="G38" s="29" t="str">
        <f>hiiht3</f>
        <v>Hazor</v>
      </c>
      <c r="H38" t="str">
        <f>hiiht1</f>
        <v>Boit</v>
      </c>
      <c r="I38" t="str">
        <f>hiiht3</f>
        <v>Hazor</v>
      </c>
      <c r="J38" t="str">
        <f>hiiht1</f>
        <v>Boit</v>
      </c>
    </row>
    <row r="39" spans="1:10" ht="12.75">
      <c r="A39">
        <f t="shared" si="2"/>
        <v>28</v>
      </c>
      <c r="B39" s="2">
        <f t="shared" si="5"/>
        <v>0.0058526234567901235</v>
      </c>
      <c r="C39" s="2">
        <v>0.006111111111111111</v>
      </c>
      <c r="D39" s="4">
        <v>58.8</v>
      </c>
      <c r="E39" s="1">
        <f t="shared" si="3"/>
        <v>0.15310956790123462</v>
      </c>
      <c r="F39" s="1">
        <f t="shared" si="4"/>
        <v>0.6472569444444445</v>
      </c>
      <c r="G39" s="29" t="str">
        <f>hiiht4</f>
        <v>Keem</v>
      </c>
      <c r="H39" t="str">
        <f>hiiht2</f>
        <v>Ariok</v>
      </c>
      <c r="I39" t="str">
        <f>hiiht4</f>
        <v>Keem</v>
      </c>
      <c r="J39" t="str">
        <f>hiiht2</f>
        <v>Ariok</v>
      </c>
    </row>
    <row r="40" spans="1:11" ht="12.75">
      <c r="A40">
        <f t="shared" si="2"/>
        <v>29</v>
      </c>
      <c r="B40" s="2">
        <f t="shared" si="5"/>
        <v>0.004695216049382716</v>
      </c>
      <c r="C40" s="2">
        <v>0.004861111111111111</v>
      </c>
      <c r="D40" s="4">
        <v>60.9</v>
      </c>
      <c r="E40" s="1">
        <f t="shared" si="3"/>
        <v>0.15780478395061734</v>
      </c>
      <c r="F40" s="1">
        <f t="shared" si="4"/>
        <v>0.6531095679012346</v>
      </c>
      <c r="G40" s="30" t="str">
        <f>hiiht3</f>
        <v>Hazor</v>
      </c>
      <c r="H40" t="str">
        <f>hiiht3</f>
        <v>Hazor</v>
      </c>
      <c r="I40" t="str">
        <f>hiiht3</f>
        <v>Hazor</v>
      </c>
      <c r="J40" t="str">
        <f>hiiht1</f>
        <v>Boit</v>
      </c>
      <c r="K40" t="s">
        <v>57</v>
      </c>
    </row>
    <row r="41" spans="1:11" ht="12.75">
      <c r="A41">
        <f t="shared" si="2"/>
        <v>30</v>
      </c>
      <c r="B41" s="2">
        <f t="shared" si="5"/>
        <v>0.0058526234567901235</v>
      </c>
      <c r="C41" s="2">
        <v>0.00650462962962963</v>
      </c>
      <c r="D41" s="4">
        <v>63</v>
      </c>
      <c r="E41" s="1">
        <f t="shared" si="3"/>
        <v>0.16365740740740747</v>
      </c>
      <c r="F41" s="1">
        <f t="shared" si="4"/>
        <v>0.6578047839506174</v>
      </c>
      <c r="G41" s="30" t="str">
        <f>hiiht4</f>
        <v>Keem</v>
      </c>
      <c r="H41" t="str">
        <f>hiiht4</f>
        <v>Keem</v>
      </c>
      <c r="I41" t="str">
        <f>hiiht4</f>
        <v>Keem</v>
      </c>
      <c r="J41" t="str">
        <f>hiiht2</f>
        <v>Ariok</v>
      </c>
      <c r="K41" t="s">
        <v>58</v>
      </c>
    </row>
    <row r="42" spans="1:10" ht="12.75">
      <c r="A42">
        <f t="shared" si="2"/>
        <v>31</v>
      </c>
      <c r="B42" s="2">
        <f t="shared" si="5"/>
        <v>0.005046296296296295</v>
      </c>
      <c r="C42" s="2">
        <v>0.00525462962962963</v>
      </c>
      <c r="D42" s="4">
        <v>65.1</v>
      </c>
      <c r="E42" s="1">
        <f t="shared" si="3"/>
        <v>0.16870370370370377</v>
      </c>
      <c r="F42" s="1">
        <f t="shared" si="4"/>
        <v>0.6636574074074075</v>
      </c>
      <c r="G42" s="29" t="str">
        <f>hiiht5</f>
        <v>Kiptoo</v>
      </c>
      <c r="H42" t="str">
        <f>hiiht3</f>
        <v>Hazor</v>
      </c>
      <c r="I42" t="str">
        <f>hiiht5</f>
        <v>Kiptoo</v>
      </c>
      <c r="J42" t="str">
        <f>hiiht3</f>
        <v>Hazor</v>
      </c>
    </row>
    <row r="43" spans="1:10" ht="12.75">
      <c r="A43">
        <f t="shared" si="2"/>
        <v>32</v>
      </c>
      <c r="B43" s="2">
        <f t="shared" si="5"/>
        <v>0.005871913580246913</v>
      </c>
      <c r="C43" s="2"/>
      <c r="D43" s="4">
        <v>67.2</v>
      </c>
      <c r="E43" s="1">
        <f t="shared" si="3"/>
        <v>0.17457561728395068</v>
      </c>
      <c r="F43" s="1">
        <f t="shared" si="4"/>
        <v>0.6687037037037038</v>
      </c>
      <c r="G43" s="29" t="str">
        <f>hiiht6</f>
        <v>Renoo</v>
      </c>
      <c r="H43" t="str">
        <f>hiiht4</f>
        <v>Keem</v>
      </c>
      <c r="I43" t="str">
        <f>hiiht6</f>
        <v>Renoo</v>
      </c>
      <c r="J43" t="str">
        <f>hiiht4</f>
        <v>Keem</v>
      </c>
    </row>
    <row r="44" spans="1:10" ht="12.75">
      <c r="A44">
        <f t="shared" si="2"/>
        <v>33</v>
      </c>
      <c r="B44" s="2">
        <f t="shared" si="5"/>
        <v>0.005046296296296295</v>
      </c>
      <c r="C44" s="2"/>
      <c r="D44" s="4">
        <v>69.3</v>
      </c>
      <c r="E44" s="1">
        <f t="shared" si="3"/>
        <v>0.17962191358024698</v>
      </c>
      <c r="F44" s="1">
        <f t="shared" si="4"/>
        <v>0.6745756172839507</v>
      </c>
      <c r="G44" s="29" t="str">
        <f>hiiht5</f>
        <v>Kiptoo</v>
      </c>
      <c r="H44" t="str">
        <f>hiiht5</f>
        <v>Kiptoo</v>
      </c>
      <c r="I44" t="str">
        <f>hiiht5</f>
        <v>Kiptoo</v>
      </c>
      <c r="J44" t="str">
        <f>hiiht3</f>
        <v>Hazor</v>
      </c>
    </row>
    <row r="45" spans="1:10" ht="12.75">
      <c r="A45">
        <f t="shared" si="2"/>
        <v>34</v>
      </c>
      <c r="B45" s="2">
        <f t="shared" si="5"/>
        <v>0.005871913580246913</v>
      </c>
      <c r="C45" s="2"/>
      <c r="D45" s="4">
        <v>71.4</v>
      </c>
      <c r="E45" s="1">
        <f t="shared" si="3"/>
        <v>0.1854938271604939</v>
      </c>
      <c r="F45" s="1">
        <f t="shared" si="4"/>
        <v>0.679621913580247</v>
      </c>
      <c r="G45" s="29" t="str">
        <f>hiiht6</f>
        <v>Renoo</v>
      </c>
      <c r="H45" t="str">
        <f>hiiht6</f>
        <v>Renoo</v>
      </c>
      <c r="I45" t="str">
        <f>hiiht6</f>
        <v>Renoo</v>
      </c>
      <c r="J45" t="str">
        <f>hiiht4</f>
        <v>Keem</v>
      </c>
    </row>
    <row r="46" spans="1:11" ht="12.75">
      <c r="A46">
        <f t="shared" si="2"/>
        <v>35</v>
      </c>
      <c r="B46" s="2">
        <f t="shared" si="5"/>
        <v>0.005046296296296295</v>
      </c>
      <c r="C46" s="2"/>
      <c r="D46" s="4">
        <v>73.5</v>
      </c>
      <c r="E46" s="1">
        <f t="shared" si="3"/>
        <v>0.1905401234567902</v>
      </c>
      <c r="F46" s="1">
        <f t="shared" si="4"/>
        <v>0.6854938271604939</v>
      </c>
      <c r="G46" s="29" t="str">
        <f>hiiht5</f>
        <v>Kiptoo</v>
      </c>
      <c r="H46" t="str">
        <f>hiiht5</f>
        <v>Kiptoo</v>
      </c>
      <c r="I46" t="str">
        <f>hiiht5</f>
        <v>Kiptoo</v>
      </c>
      <c r="J46" t="str">
        <f>hiiht3</f>
        <v>Hazor</v>
      </c>
      <c r="K46" t="s">
        <v>59</v>
      </c>
    </row>
    <row r="47" spans="1:11" ht="12.75">
      <c r="A47">
        <f t="shared" si="2"/>
        <v>36</v>
      </c>
      <c r="B47" s="2">
        <f t="shared" si="5"/>
        <v>0.005871913580246913</v>
      </c>
      <c r="C47" s="2"/>
      <c r="D47" s="4">
        <v>75.6</v>
      </c>
      <c r="E47" s="1">
        <f t="shared" si="3"/>
        <v>0.1964120370370371</v>
      </c>
      <c r="F47" s="1">
        <f t="shared" si="4"/>
        <v>0.6905401234567902</v>
      </c>
      <c r="G47" s="29" t="str">
        <f>hiiht6</f>
        <v>Renoo</v>
      </c>
      <c r="H47" t="str">
        <f>hiiht6</f>
        <v>Renoo</v>
      </c>
      <c r="I47" t="str">
        <f>hiiht6</f>
        <v>Renoo</v>
      </c>
      <c r="J47" t="str">
        <f>hiiht4</f>
        <v>Keem</v>
      </c>
      <c r="K47" t="s">
        <v>60</v>
      </c>
    </row>
    <row r="48" spans="1:10" ht="12.75">
      <c r="A48">
        <f t="shared" si="2"/>
        <v>37</v>
      </c>
      <c r="B48" s="2">
        <f t="shared" si="5"/>
        <v>0.004851466049382716</v>
      </c>
      <c r="C48" s="2"/>
      <c r="D48" s="4">
        <v>77.7</v>
      </c>
      <c r="E48" s="1">
        <f t="shared" si="3"/>
        <v>0.20126350308641983</v>
      </c>
      <c r="F48" s="1">
        <f t="shared" si="4"/>
        <v>0.6964120370370371</v>
      </c>
      <c r="G48" s="28" t="str">
        <f>hiiht1</f>
        <v>Boit</v>
      </c>
      <c r="H48" t="str">
        <f>hiiht1</f>
        <v>Boit</v>
      </c>
      <c r="I48" t="str">
        <f>hiiht1</f>
        <v>Boit</v>
      </c>
      <c r="J48" t="str">
        <f>hiiht5</f>
        <v>Kiptoo</v>
      </c>
    </row>
    <row r="49" spans="1:10" ht="12.75">
      <c r="A49">
        <f t="shared" si="2"/>
        <v>38</v>
      </c>
      <c r="B49" s="2">
        <f t="shared" si="5"/>
        <v>0.006417824074074075</v>
      </c>
      <c r="C49" s="2"/>
      <c r="D49" s="4">
        <v>79.8</v>
      </c>
      <c r="E49" s="1">
        <f t="shared" si="3"/>
        <v>0.2076813271604939</v>
      </c>
      <c r="F49" s="1">
        <f t="shared" si="4"/>
        <v>0.7012635030864198</v>
      </c>
      <c r="G49" s="28" t="str">
        <f>hiiht2</f>
        <v>Ariok</v>
      </c>
      <c r="H49" t="str">
        <f>hiiht2</f>
        <v>Ariok</v>
      </c>
      <c r="I49" t="str">
        <f>hiiht2</f>
        <v>Ariok</v>
      </c>
      <c r="J49" t="str">
        <f>hiiht6</f>
        <v>Renoo</v>
      </c>
    </row>
    <row r="50" spans="1:10" ht="12.75">
      <c r="A50">
        <f t="shared" si="2"/>
        <v>39</v>
      </c>
      <c r="B50" s="2">
        <f t="shared" si="5"/>
        <v>0.004851466049382716</v>
      </c>
      <c r="C50" s="2"/>
      <c r="D50" s="4">
        <v>81.9</v>
      </c>
      <c r="E50" s="1">
        <f t="shared" si="3"/>
        <v>0.2125327932098766</v>
      </c>
      <c r="F50" s="1">
        <f t="shared" si="4"/>
        <v>0.7076813271604939</v>
      </c>
      <c r="G50" s="28" t="str">
        <f>hiiht1</f>
        <v>Boit</v>
      </c>
      <c r="H50" t="str">
        <f>hiiht1</f>
        <v>Boit</v>
      </c>
      <c r="I50" t="str">
        <f>hiiht1</f>
        <v>Boit</v>
      </c>
      <c r="J50" t="str">
        <f>hiiht5</f>
        <v>Kiptoo</v>
      </c>
    </row>
    <row r="51" spans="1:10" ht="12.75">
      <c r="A51">
        <f t="shared" si="2"/>
        <v>40</v>
      </c>
      <c r="B51" s="2">
        <f t="shared" si="5"/>
        <v>0.006417824074074075</v>
      </c>
      <c r="C51" s="2"/>
      <c r="D51" s="4">
        <v>84</v>
      </c>
      <c r="E51" s="1">
        <f t="shared" si="3"/>
        <v>0.21895061728395068</v>
      </c>
      <c r="F51" s="1">
        <f t="shared" si="4"/>
        <v>0.7125327932098766</v>
      </c>
      <c r="G51" s="28" t="str">
        <f>hiiht2</f>
        <v>Ariok</v>
      </c>
      <c r="H51" t="str">
        <f>hiiht2</f>
        <v>Ariok</v>
      </c>
      <c r="I51" t="str">
        <f>hiiht2</f>
        <v>Ariok</v>
      </c>
      <c r="J51" t="str">
        <f>hiiht6</f>
        <v>Renoo</v>
      </c>
    </row>
    <row r="52" spans="1:13" ht="12.75">
      <c r="A52">
        <f t="shared" si="2"/>
        <v>41</v>
      </c>
      <c r="B52" s="2">
        <f t="shared" si="5"/>
        <v>0.004851466049382716</v>
      </c>
      <c r="C52" s="2"/>
      <c r="D52" s="4">
        <v>86.1</v>
      </c>
      <c r="E52" s="1">
        <f t="shared" si="3"/>
        <v>0.2238020833333334</v>
      </c>
      <c r="F52" s="1">
        <f t="shared" si="4"/>
        <v>0.7189506172839507</v>
      </c>
      <c r="G52" s="32" t="str">
        <f>hiiht1</f>
        <v>Boit</v>
      </c>
      <c r="H52" t="str">
        <f>hiiht3</f>
        <v>Hazor</v>
      </c>
      <c r="I52" t="str">
        <f>hiiht1</f>
        <v>Boit</v>
      </c>
      <c r="J52" t="str">
        <f>hiiht5</f>
        <v>Kiptoo</v>
      </c>
      <c r="K52" t="s">
        <v>61</v>
      </c>
      <c r="M52" t="s">
        <v>69</v>
      </c>
    </row>
    <row r="53" spans="1:13" ht="12.75">
      <c r="A53">
        <f t="shared" si="2"/>
        <v>42</v>
      </c>
      <c r="B53" s="2">
        <f t="shared" si="5"/>
        <v>0.006417824074074075</v>
      </c>
      <c r="C53" s="2"/>
      <c r="D53" s="4">
        <v>88.2</v>
      </c>
      <c r="E53" s="1">
        <f t="shared" si="3"/>
        <v>0.23021990740740747</v>
      </c>
      <c r="F53" s="1">
        <f t="shared" si="4"/>
        <v>0.7238020833333334</v>
      </c>
      <c r="G53" s="32" t="str">
        <f>hiiht2</f>
        <v>Ariok</v>
      </c>
      <c r="H53" t="str">
        <f>hiiht4</f>
        <v>Keem</v>
      </c>
      <c r="I53" t="str">
        <f>hiiht2</f>
        <v>Ariok</v>
      </c>
      <c r="J53" t="str">
        <f>hiiht6</f>
        <v>Renoo</v>
      </c>
      <c r="K53" t="s">
        <v>62</v>
      </c>
      <c r="M53" t="s">
        <v>69</v>
      </c>
    </row>
    <row r="54" spans="1:10" ht="12.75">
      <c r="A54">
        <f t="shared" si="2"/>
        <v>43</v>
      </c>
      <c r="B54" s="2">
        <f t="shared" si="5"/>
        <v>0.004695216049382716</v>
      </c>
      <c r="C54" s="2"/>
      <c r="D54" s="4">
        <v>90.3</v>
      </c>
      <c r="E54" s="1">
        <f t="shared" si="3"/>
        <v>0.2349151234567902</v>
      </c>
      <c r="F54" s="1">
        <f t="shared" si="4"/>
        <v>0.7302199074074075</v>
      </c>
      <c r="G54" s="28" t="str">
        <f>hiiht3</f>
        <v>Hazor</v>
      </c>
      <c r="H54" t="str">
        <f>hiiht3</f>
        <v>Hazor</v>
      </c>
      <c r="I54" t="str">
        <f>hiiht3</f>
        <v>Hazor</v>
      </c>
      <c r="J54" t="str">
        <f>hiiht1</f>
        <v>Boit</v>
      </c>
    </row>
    <row r="55" spans="1:10" ht="12.75">
      <c r="A55">
        <f t="shared" si="2"/>
        <v>44</v>
      </c>
      <c r="B55" s="2">
        <f t="shared" si="5"/>
        <v>0.0058526234567901235</v>
      </c>
      <c r="C55" s="2"/>
      <c r="D55" s="4">
        <v>92.4</v>
      </c>
      <c r="E55" s="1">
        <f t="shared" si="3"/>
        <v>0.24076774691358033</v>
      </c>
      <c r="F55" s="1">
        <f t="shared" si="4"/>
        <v>0.7349151234567902</v>
      </c>
      <c r="G55" s="28" t="str">
        <f>hiiht4</f>
        <v>Keem</v>
      </c>
      <c r="H55" t="str">
        <f>hiiht4</f>
        <v>Keem</v>
      </c>
      <c r="I55" t="str">
        <f>hiiht4</f>
        <v>Keem</v>
      </c>
      <c r="J55" t="str">
        <f>hiiht2</f>
        <v>Ariok</v>
      </c>
    </row>
    <row r="56" spans="1:10" ht="12.75">
      <c r="A56">
        <f t="shared" si="2"/>
        <v>45</v>
      </c>
      <c r="B56" s="2">
        <f t="shared" si="5"/>
        <v>0.004695216049382716</v>
      </c>
      <c r="C56" s="2"/>
      <c r="D56" s="4">
        <v>94.5</v>
      </c>
      <c r="E56" s="1">
        <f aca="true" t="shared" si="6" ref="E56:E68">B56+E55</f>
        <v>0.24546296296296305</v>
      </c>
      <c r="F56" s="1">
        <f t="shared" si="4"/>
        <v>0.7407677469135803</v>
      </c>
      <c r="G56" s="28" t="str">
        <f>hiiht3</f>
        <v>Hazor</v>
      </c>
      <c r="H56" t="str">
        <f>hiiht5</f>
        <v>Kiptoo</v>
      </c>
      <c r="I56" t="str">
        <f>hiiht3</f>
        <v>Hazor</v>
      </c>
      <c r="J56" t="str">
        <f>hiiht1</f>
        <v>Boit</v>
      </c>
    </row>
    <row r="57" spans="1:10" ht="12.75">
      <c r="A57">
        <f t="shared" si="2"/>
        <v>46</v>
      </c>
      <c r="B57" s="2">
        <f t="shared" si="5"/>
        <v>0.0058526234567901235</v>
      </c>
      <c r="C57" s="2"/>
      <c r="D57" s="4">
        <v>96.6</v>
      </c>
      <c r="E57" s="1">
        <f t="shared" si="6"/>
        <v>0.25131558641975316</v>
      </c>
      <c r="F57" s="1">
        <f t="shared" si="4"/>
        <v>0.745462962962963</v>
      </c>
      <c r="G57" s="28" t="str">
        <f>hiiht4</f>
        <v>Keem</v>
      </c>
      <c r="H57" t="str">
        <f>hiiht6</f>
        <v>Renoo</v>
      </c>
      <c r="I57" t="str">
        <f>hiiht4</f>
        <v>Keem</v>
      </c>
      <c r="J57" t="str">
        <f>hiiht2</f>
        <v>Ariok</v>
      </c>
    </row>
    <row r="58" spans="1:13" ht="12.75">
      <c r="A58">
        <f t="shared" si="2"/>
        <v>47</v>
      </c>
      <c r="B58" s="2">
        <f t="shared" si="5"/>
        <v>0.004695216049382716</v>
      </c>
      <c r="C58" s="2"/>
      <c r="D58" s="4">
        <v>98.7</v>
      </c>
      <c r="E58" s="1">
        <f t="shared" si="6"/>
        <v>0.2560108024691359</v>
      </c>
      <c r="F58" s="1">
        <f t="shared" si="4"/>
        <v>0.7513155864197532</v>
      </c>
      <c r="G58" s="28" t="str">
        <f>hiiht3</f>
        <v>Hazor</v>
      </c>
      <c r="H58" t="str">
        <f>hiiht5</f>
        <v>Kiptoo</v>
      </c>
      <c r="I58" t="str">
        <f>hiiht3</f>
        <v>Hazor</v>
      </c>
      <c r="J58" t="str">
        <f>hiiht1</f>
        <v>Boit</v>
      </c>
      <c r="M58" t="s">
        <v>69</v>
      </c>
    </row>
    <row r="59" spans="1:13" ht="12.75">
      <c r="A59">
        <f t="shared" si="2"/>
        <v>48</v>
      </c>
      <c r="B59" s="2">
        <f t="shared" si="5"/>
        <v>0.0058526234567901235</v>
      </c>
      <c r="C59" s="2"/>
      <c r="D59" s="4">
        <v>100.8</v>
      </c>
      <c r="E59" s="1">
        <f t="shared" si="6"/>
        <v>0.261863425925926</v>
      </c>
      <c r="F59" s="1">
        <f t="shared" si="4"/>
        <v>0.7560108024691359</v>
      </c>
      <c r="G59" s="28" t="str">
        <f>hiiht4</f>
        <v>Keem</v>
      </c>
      <c r="H59" t="str">
        <f>hiiht6</f>
        <v>Renoo</v>
      </c>
      <c r="I59" t="str">
        <f>hiiht4</f>
        <v>Keem</v>
      </c>
      <c r="J59" t="str">
        <f>hiiht2</f>
        <v>Ariok</v>
      </c>
      <c r="M59" t="s">
        <v>69</v>
      </c>
    </row>
    <row r="60" spans="1:10" ht="12.75">
      <c r="A60">
        <f t="shared" si="2"/>
        <v>49</v>
      </c>
      <c r="B60" s="2">
        <f t="shared" si="5"/>
        <v>0.005046296296296295</v>
      </c>
      <c r="C60" s="2"/>
      <c r="D60" s="4">
        <v>102.9</v>
      </c>
      <c r="E60" s="1">
        <f t="shared" si="6"/>
        <v>0.26690972222222226</v>
      </c>
      <c r="F60" s="1">
        <f t="shared" si="4"/>
        <v>0.761863425925926</v>
      </c>
      <c r="G60" s="28" t="str">
        <f>hiiht5</f>
        <v>Kiptoo</v>
      </c>
      <c r="H60" t="str">
        <f>hiiht1</f>
        <v>Boit</v>
      </c>
      <c r="I60" t="str">
        <f>hiiht5</f>
        <v>Kiptoo</v>
      </c>
      <c r="J60" t="str">
        <f>hiiht3</f>
        <v>Hazor</v>
      </c>
    </row>
    <row r="61" spans="1:10" ht="12.75">
      <c r="A61">
        <f t="shared" si="2"/>
        <v>50</v>
      </c>
      <c r="B61" s="2">
        <f t="shared" si="5"/>
        <v>0.005871913580246913</v>
      </c>
      <c r="C61" s="2"/>
      <c r="D61" s="4">
        <v>105</v>
      </c>
      <c r="E61" s="1">
        <f t="shared" si="6"/>
        <v>0.27278163580246917</v>
      </c>
      <c r="F61" s="1">
        <f t="shared" si="4"/>
        <v>0.7669097222222223</v>
      </c>
      <c r="G61" s="28" t="str">
        <f>hiiht6</f>
        <v>Renoo</v>
      </c>
      <c r="H61" t="str">
        <f>hiiht2</f>
        <v>Ariok</v>
      </c>
      <c r="I61" t="str">
        <f>hiiht6</f>
        <v>Renoo</v>
      </c>
      <c r="J61" t="str">
        <f>hiiht4</f>
        <v>Keem</v>
      </c>
    </row>
    <row r="62" spans="1:13" ht="12.75">
      <c r="A62">
        <f t="shared" si="2"/>
        <v>51</v>
      </c>
      <c r="B62" s="2">
        <f t="shared" si="5"/>
        <v>0.005046296296296295</v>
      </c>
      <c r="C62" s="2"/>
      <c r="D62" s="4">
        <v>107.1</v>
      </c>
      <c r="E62" s="1">
        <f t="shared" si="6"/>
        <v>0.27782793209876544</v>
      </c>
      <c r="F62" s="1">
        <f t="shared" si="4"/>
        <v>0.7727816358024692</v>
      </c>
      <c r="G62" s="28" t="str">
        <f>hiiht5</f>
        <v>Kiptoo</v>
      </c>
      <c r="H62" t="str">
        <f>hiiht1</f>
        <v>Boit</v>
      </c>
      <c r="I62" t="str">
        <f>hiiht5</f>
        <v>Kiptoo</v>
      </c>
      <c r="J62" t="str">
        <f>hiiht3</f>
        <v>Hazor</v>
      </c>
      <c r="M62" t="s">
        <v>69</v>
      </c>
    </row>
    <row r="63" spans="1:13" ht="12.75">
      <c r="A63">
        <f t="shared" si="2"/>
        <v>52</v>
      </c>
      <c r="B63" s="2">
        <f t="shared" si="5"/>
        <v>0.005871913580246913</v>
      </c>
      <c r="C63" s="2"/>
      <c r="D63" s="4">
        <v>109.2</v>
      </c>
      <c r="E63" s="1">
        <f t="shared" si="6"/>
        <v>0.28369984567901235</v>
      </c>
      <c r="F63" s="1">
        <f t="shared" si="4"/>
        <v>0.7778279320987654</v>
      </c>
      <c r="G63" s="28" t="str">
        <f>hiiht6</f>
        <v>Renoo</v>
      </c>
      <c r="H63" t="str">
        <f>hiiht2</f>
        <v>Ariok</v>
      </c>
      <c r="I63" t="str">
        <f>hiiht6</f>
        <v>Renoo</v>
      </c>
      <c r="J63" t="str">
        <f>hiiht4</f>
        <v>Keem</v>
      </c>
      <c r="M63" t="s">
        <v>69</v>
      </c>
    </row>
    <row r="64" spans="1:10" ht="12.75">
      <c r="A64">
        <f t="shared" si="2"/>
        <v>53</v>
      </c>
      <c r="B64" s="2">
        <f t="shared" si="5"/>
        <v>0.004851466049382716</v>
      </c>
      <c r="C64" s="2"/>
      <c r="D64" s="4">
        <v>111.3</v>
      </c>
      <c r="E64" s="1">
        <f t="shared" si="6"/>
        <v>0.28855131172839504</v>
      </c>
      <c r="F64" s="1">
        <f t="shared" si="4"/>
        <v>0.7836998456790123</v>
      </c>
      <c r="G64" s="29" t="str">
        <f>hiiht1</f>
        <v>Boit</v>
      </c>
      <c r="H64" t="str">
        <f>hiiht3</f>
        <v>Hazor</v>
      </c>
      <c r="I64" t="str">
        <f>hiiht5</f>
        <v>Kiptoo</v>
      </c>
      <c r="J64" t="str">
        <f>hiiht3</f>
        <v>Hazor</v>
      </c>
    </row>
    <row r="65" spans="1:10" ht="12.75">
      <c r="A65">
        <f t="shared" si="2"/>
        <v>54</v>
      </c>
      <c r="B65" s="2">
        <f t="shared" si="5"/>
        <v>0.006417824074074075</v>
      </c>
      <c r="C65" s="2"/>
      <c r="D65" s="4">
        <v>113.4</v>
      </c>
      <c r="E65" s="1">
        <f t="shared" si="6"/>
        <v>0.29496913580246914</v>
      </c>
      <c r="F65" s="1">
        <f t="shared" si="4"/>
        <v>0.7885513117283951</v>
      </c>
      <c r="G65" s="29" t="str">
        <f>hiiht2</f>
        <v>Ariok</v>
      </c>
      <c r="H65" t="str">
        <f>hiiht4</f>
        <v>Keem</v>
      </c>
      <c r="I65" t="str">
        <f>hiiht6</f>
        <v>Renoo</v>
      </c>
      <c r="J65" t="str">
        <f>hiiht4</f>
        <v>Keem</v>
      </c>
    </row>
    <row r="66" spans="1:10" ht="12.75">
      <c r="A66">
        <f t="shared" si="2"/>
        <v>55</v>
      </c>
      <c r="B66" s="2">
        <f t="shared" si="5"/>
        <v>0.004851466049382716</v>
      </c>
      <c r="C66" s="2"/>
      <c r="D66" s="4">
        <v>115.5</v>
      </c>
      <c r="E66" s="1">
        <f t="shared" si="6"/>
        <v>0.29982060185185183</v>
      </c>
      <c r="F66" s="1">
        <f t="shared" si="4"/>
        <v>0.7949691358024691</v>
      </c>
      <c r="G66" s="29" t="str">
        <f>hiiht1</f>
        <v>Boit</v>
      </c>
      <c r="H66" t="str">
        <f>hiiht3</f>
        <v>Hazor</v>
      </c>
      <c r="I66" t="str">
        <f>hiiht1</f>
        <v>Boit</v>
      </c>
      <c r="J66" t="str">
        <f>hiiht5</f>
        <v>Kiptoo</v>
      </c>
    </row>
    <row r="67" spans="1:10" ht="12.75">
      <c r="A67">
        <f t="shared" si="2"/>
        <v>56</v>
      </c>
      <c r="B67" s="2">
        <f t="shared" si="5"/>
        <v>0.006417824074074075</v>
      </c>
      <c r="C67" s="2"/>
      <c r="D67" s="4">
        <v>117.6</v>
      </c>
      <c r="E67" s="1">
        <f t="shared" si="6"/>
        <v>0.30623842592592593</v>
      </c>
      <c r="F67" s="1">
        <f t="shared" si="4"/>
        <v>0.7998206018518519</v>
      </c>
      <c r="G67" s="29" t="str">
        <f>hiiht2</f>
        <v>Ariok</v>
      </c>
      <c r="H67" t="str">
        <f>hiiht4</f>
        <v>Keem</v>
      </c>
      <c r="I67" t="str">
        <f>hiiht2</f>
        <v>Ariok</v>
      </c>
      <c r="J67" t="str">
        <f>hiiht6</f>
        <v>Renoo</v>
      </c>
    </row>
    <row r="68" spans="1:10" ht="12.75">
      <c r="A68">
        <f t="shared" si="2"/>
        <v>57</v>
      </c>
      <c r="B68" s="2">
        <f t="shared" si="5"/>
        <v>0.004695216049382716</v>
      </c>
      <c r="C68" s="2"/>
      <c r="D68" s="4">
        <v>119.7</v>
      </c>
      <c r="E68" s="1">
        <f t="shared" si="6"/>
        <v>0.31093364197530865</v>
      </c>
      <c r="F68" s="1">
        <f t="shared" si="4"/>
        <v>0.8062384259259259</v>
      </c>
      <c r="G68" s="29" t="str">
        <f>hiiht3</f>
        <v>Hazor</v>
      </c>
      <c r="H68" t="str">
        <f>hiiht5</f>
        <v>Kiptoo</v>
      </c>
      <c r="I68" t="str">
        <f>hiiht1</f>
        <v>Boit</v>
      </c>
      <c r="J68" t="str">
        <f>hiiht5</f>
        <v>Kiptoo</v>
      </c>
    </row>
    <row r="69" spans="1:10" ht="12.75">
      <c r="A69">
        <f aca="true" t="shared" si="7" ref="A69:A86">A68+1</f>
        <v>58</v>
      </c>
      <c r="B69" s="2">
        <f t="shared" si="5"/>
        <v>0.0058526234567901235</v>
      </c>
      <c r="C69" s="2"/>
      <c r="D69" s="4">
        <v>121.8</v>
      </c>
      <c r="E69" s="1">
        <f aca="true" t="shared" si="8" ref="E69:E86">B69+E68</f>
        <v>0.31678626543209876</v>
      </c>
      <c r="F69" s="1">
        <f t="shared" si="4"/>
        <v>0.8109336419753086</v>
      </c>
      <c r="G69" s="29" t="str">
        <f>hiiht4</f>
        <v>Keem</v>
      </c>
      <c r="H69" t="str">
        <f>hiiht6</f>
        <v>Renoo</v>
      </c>
      <c r="I69" t="str">
        <f>hiiht2</f>
        <v>Ariok</v>
      </c>
      <c r="J69" t="str">
        <f>hiiht6</f>
        <v>Renoo</v>
      </c>
    </row>
    <row r="70" spans="1:10" ht="12.75">
      <c r="A70">
        <f t="shared" si="7"/>
        <v>59</v>
      </c>
      <c r="B70" s="2">
        <f t="shared" si="5"/>
        <v>0.004695216049382716</v>
      </c>
      <c r="C70" s="2"/>
      <c r="D70" s="4">
        <v>123.9</v>
      </c>
      <c r="E70" s="1">
        <f t="shared" si="8"/>
        <v>0.3214814814814815</v>
      </c>
      <c r="F70" s="1">
        <f t="shared" si="4"/>
        <v>0.8167862654320988</v>
      </c>
      <c r="G70" s="29" t="str">
        <f>hiiht3</f>
        <v>Hazor</v>
      </c>
      <c r="H70" t="str">
        <f>hiiht5</f>
        <v>Kiptoo</v>
      </c>
      <c r="I70" t="str">
        <f>hiiht1</f>
        <v>Boit</v>
      </c>
      <c r="J70" t="str">
        <f>hiiht5</f>
        <v>Kiptoo</v>
      </c>
    </row>
    <row r="71" spans="1:10" ht="12.75">
      <c r="A71">
        <f t="shared" si="7"/>
        <v>60</v>
      </c>
      <c r="B71" s="2">
        <f t="shared" si="5"/>
        <v>0.0058526234567901235</v>
      </c>
      <c r="C71" s="2"/>
      <c r="D71" s="4">
        <v>126</v>
      </c>
      <c r="E71" s="1">
        <f t="shared" si="8"/>
        <v>0.3273341049382716</v>
      </c>
      <c r="F71" s="1">
        <f t="shared" si="4"/>
        <v>0.8214814814814815</v>
      </c>
      <c r="G71" s="29" t="str">
        <f>hiiht4</f>
        <v>Keem</v>
      </c>
      <c r="H71" t="str">
        <f>hiiht6</f>
        <v>Renoo</v>
      </c>
      <c r="I71" t="str">
        <f>hiiht2</f>
        <v>Ariok</v>
      </c>
      <c r="J71" t="str">
        <f>hiiht6</f>
        <v>Renoo</v>
      </c>
    </row>
    <row r="72" spans="1:10" ht="12.75">
      <c r="A72">
        <f t="shared" si="7"/>
        <v>61</v>
      </c>
      <c r="B72" s="2">
        <f t="shared" si="5"/>
        <v>0.005046296296296295</v>
      </c>
      <c r="C72" s="2"/>
      <c r="D72" s="4">
        <v>128.1</v>
      </c>
      <c r="E72" s="1">
        <f t="shared" si="8"/>
        <v>0.33238040123456786</v>
      </c>
      <c r="F72" s="1">
        <f t="shared" si="4"/>
        <v>0.8273341049382716</v>
      </c>
      <c r="G72" s="30" t="str">
        <f>hiiht5</f>
        <v>Kiptoo</v>
      </c>
      <c r="H72" t="str">
        <f>hiiht1</f>
        <v>Boit</v>
      </c>
      <c r="I72" t="str">
        <f>hiiht3</f>
        <v>Hazor</v>
      </c>
      <c r="J72" t="str">
        <f>hiiht1</f>
        <v>Boit</v>
      </c>
    </row>
    <row r="73" spans="1:10" ht="12.75">
      <c r="A73">
        <f t="shared" si="7"/>
        <v>62</v>
      </c>
      <c r="B73" s="2">
        <f t="shared" si="5"/>
        <v>0.005871913580246913</v>
      </c>
      <c r="C73" s="2"/>
      <c r="D73" s="4">
        <v>130.2</v>
      </c>
      <c r="E73" s="1">
        <f t="shared" si="8"/>
        <v>0.33825231481481477</v>
      </c>
      <c r="F73" s="1">
        <f t="shared" si="4"/>
        <v>0.8323804012345679</v>
      </c>
      <c r="G73" s="30" t="str">
        <f>hiiht6</f>
        <v>Renoo</v>
      </c>
      <c r="H73" t="str">
        <f>hiiht2</f>
        <v>Ariok</v>
      </c>
      <c r="I73" t="str">
        <f>hiiht4</f>
        <v>Keem</v>
      </c>
      <c r="J73" t="str">
        <f>hiiht2</f>
        <v>Ariok</v>
      </c>
    </row>
    <row r="74" spans="1:10" ht="12.75">
      <c r="A74">
        <f t="shared" si="7"/>
        <v>63</v>
      </c>
      <c r="B74" s="2">
        <f t="shared" si="5"/>
        <v>0.005046296296296295</v>
      </c>
      <c r="C74" s="2"/>
      <c r="D74" s="4">
        <v>132.3</v>
      </c>
      <c r="E74" s="1">
        <f t="shared" si="8"/>
        <v>0.34329861111111104</v>
      </c>
      <c r="F74" s="1">
        <f t="shared" si="4"/>
        <v>0.8382523148148148</v>
      </c>
      <c r="G74" s="29" t="str">
        <f>hiiht5</f>
        <v>Kiptoo</v>
      </c>
      <c r="H74" t="str">
        <f>hiiht1</f>
        <v>Boit</v>
      </c>
      <c r="I74" t="str">
        <f>hiiht3</f>
        <v>Hazor</v>
      </c>
      <c r="J74" t="str">
        <f>hiiht1</f>
        <v>Boit</v>
      </c>
    </row>
    <row r="75" spans="1:10" ht="12.75">
      <c r="A75">
        <f t="shared" si="7"/>
        <v>64</v>
      </c>
      <c r="B75" s="2">
        <f t="shared" si="5"/>
        <v>0.005871913580246913</v>
      </c>
      <c r="C75" s="2"/>
      <c r="D75" s="4">
        <v>134.4</v>
      </c>
      <c r="E75" s="1">
        <f t="shared" si="8"/>
        <v>0.34917052469135795</v>
      </c>
      <c r="F75" s="1">
        <f t="shared" si="4"/>
        <v>0.843298611111111</v>
      </c>
      <c r="G75" s="29" t="str">
        <f>hiiht6</f>
        <v>Renoo</v>
      </c>
      <c r="H75" t="str">
        <f>hiiht2</f>
        <v>Ariok</v>
      </c>
      <c r="I75" t="str">
        <f>hiiht4</f>
        <v>Keem</v>
      </c>
      <c r="J75" t="str">
        <f>hiiht2</f>
        <v>Ariok</v>
      </c>
    </row>
    <row r="76" spans="1:10" ht="12.75">
      <c r="A76">
        <f t="shared" si="7"/>
        <v>65</v>
      </c>
      <c r="B76" s="2">
        <f t="shared" si="5"/>
        <v>0.004851466049382716</v>
      </c>
      <c r="C76" s="2"/>
      <c r="D76" s="4">
        <v>136.5</v>
      </c>
      <c r="E76" s="1">
        <f t="shared" si="8"/>
        <v>0.35402199074074064</v>
      </c>
      <c r="F76" s="1">
        <f t="shared" si="4"/>
        <v>0.8491705246913579</v>
      </c>
      <c r="G76" s="28" t="str">
        <f>hiiht1</f>
        <v>Boit</v>
      </c>
      <c r="H76" t="str">
        <f>hiiht3</f>
        <v>Hazor</v>
      </c>
      <c r="I76" t="str">
        <f>hiiht3</f>
        <v>Hazor</v>
      </c>
      <c r="J76" t="str">
        <f>hiiht1</f>
        <v>Boit</v>
      </c>
    </row>
    <row r="77" spans="1:10" ht="12.75">
      <c r="A77">
        <f t="shared" si="7"/>
        <v>66</v>
      </c>
      <c r="B77" s="2">
        <f t="shared" si="5"/>
        <v>0.006417824074074075</v>
      </c>
      <c r="C77" s="2"/>
      <c r="D77" s="4">
        <v>138.6</v>
      </c>
      <c r="E77" s="1">
        <f t="shared" si="8"/>
        <v>0.36043981481481474</v>
      </c>
      <c r="F77" s="1">
        <f t="shared" si="4"/>
        <v>0.8540219907407407</v>
      </c>
      <c r="G77" s="28" t="str">
        <f>hiiht2</f>
        <v>Ariok</v>
      </c>
      <c r="H77" t="str">
        <f>hiiht4</f>
        <v>Keem</v>
      </c>
      <c r="I77" t="str">
        <f>hiiht4</f>
        <v>Keem</v>
      </c>
      <c r="J77" t="str">
        <f>hiiht2</f>
        <v>Ariok</v>
      </c>
    </row>
    <row r="78" spans="1:10" ht="12.75">
      <c r="A78">
        <f t="shared" si="7"/>
        <v>67</v>
      </c>
      <c r="B78" s="2">
        <f t="shared" si="5"/>
        <v>0.004851466049382716</v>
      </c>
      <c r="C78" s="2"/>
      <c r="D78" s="4">
        <v>140.7</v>
      </c>
      <c r="E78" s="1">
        <f t="shared" si="8"/>
        <v>0.36529128086419743</v>
      </c>
      <c r="F78" s="1">
        <f aca="true" t="shared" si="9" ref="F78:F141">lahto+E77</f>
        <v>0.8604398148148147</v>
      </c>
      <c r="G78" s="28" t="str">
        <f>hiiht1</f>
        <v>Boit</v>
      </c>
      <c r="H78" t="str">
        <f>hiiht3</f>
        <v>Hazor</v>
      </c>
      <c r="I78" t="str">
        <f>hiiht5</f>
        <v>Kiptoo</v>
      </c>
      <c r="J78" t="str">
        <f>hiiht3</f>
        <v>Hazor</v>
      </c>
    </row>
    <row r="79" spans="1:10" ht="12.75">
      <c r="A79">
        <f t="shared" si="7"/>
        <v>68</v>
      </c>
      <c r="B79" s="2">
        <f t="shared" si="5"/>
        <v>0.006417824074074075</v>
      </c>
      <c r="C79" s="2"/>
      <c r="D79" s="4">
        <v>142.8</v>
      </c>
      <c r="E79" s="1">
        <f t="shared" si="8"/>
        <v>0.37170910493827153</v>
      </c>
      <c r="F79" s="1">
        <f t="shared" si="9"/>
        <v>0.8652912808641975</v>
      </c>
      <c r="G79" s="28" t="str">
        <f>hiiht2</f>
        <v>Ariok</v>
      </c>
      <c r="H79" t="str">
        <f>hiiht4</f>
        <v>Keem</v>
      </c>
      <c r="I79" t="str">
        <f>hiiht6</f>
        <v>Renoo</v>
      </c>
      <c r="J79" t="str">
        <f>hiiht4</f>
        <v>Keem</v>
      </c>
    </row>
    <row r="80" spans="1:10" ht="12.75">
      <c r="A80">
        <f t="shared" si="7"/>
        <v>69</v>
      </c>
      <c r="B80" s="2">
        <f t="shared" si="5"/>
        <v>0.004851466049382716</v>
      </c>
      <c r="C80" s="2"/>
      <c r="D80" s="4">
        <v>144.9</v>
      </c>
      <c r="E80" s="1">
        <f t="shared" si="8"/>
        <v>0.3765605709876542</v>
      </c>
      <c r="F80" s="1">
        <f t="shared" si="9"/>
        <v>0.8717091049382715</v>
      </c>
      <c r="G80" s="28" t="str">
        <f>hiiht1</f>
        <v>Boit</v>
      </c>
      <c r="H80" t="str">
        <f>hiiht5</f>
        <v>Kiptoo</v>
      </c>
      <c r="I80" t="str">
        <f>hiiht5</f>
        <v>Kiptoo</v>
      </c>
      <c r="J80" t="str">
        <f>hiiht3</f>
        <v>Hazor</v>
      </c>
    </row>
    <row r="81" spans="1:10" ht="12.75">
      <c r="A81">
        <f t="shared" si="7"/>
        <v>70</v>
      </c>
      <c r="B81" s="2">
        <f t="shared" si="5"/>
        <v>0.004695216049382716</v>
      </c>
      <c r="C81" s="2"/>
      <c r="D81" s="4">
        <v>147</v>
      </c>
      <c r="E81" s="1">
        <f t="shared" si="8"/>
        <v>0.38125578703703694</v>
      </c>
      <c r="F81" s="1">
        <f t="shared" si="9"/>
        <v>0.8765605709876543</v>
      </c>
      <c r="G81" s="28" t="str">
        <f>hiiht3</f>
        <v>Hazor</v>
      </c>
      <c r="H81" t="str">
        <f>hiiht6</f>
        <v>Renoo</v>
      </c>
      <c r="I81" t="str">
        <f>hiiht6</f>
        <v>Renoo</v>
      </c>
      <c r="J81" t="str">
        <f>hiiht4</f>
        <v>Keem</v>
      </c>
    </row>
    <row r="82" spans="1:10" ht="12.75">
      <c r="A82">
        <f t="shared" si="7"/>
        <v>71</v>
      </c>
      <c r="B82" s="2">
        <f t="shared" si="5"/>
        <v>0.0058526234567901235</v>
      </c>
      <c r="C82" s="2"/>
      <c r="D82" s="4">
        <v>149.1</v>
      </c>
      <c r="E82" s="1">
        <f t="shared" si="8"/>
        <v>0.38710841049382705</v>
      </c>
      <c r="F82" s="1">
        <f t="shared" si="9"/>
        <v>0.881255787037037</v>
      </c>
      <c r="G82" s="28" t="str">
        <f>hiiht4</f>
        <v>Keem</v>
      </c>
      <c r="H82" t="str">
        <f>hiiht5</f>
        <v>Kiptoo</v>
      </c>
      <c r="I82" t="str">
        <f>hiiht5</f>
        <v>Kiptoo</v>
      </c>
      <c r="J82" t="str">
        <f>hiiht3</f>
        <v>Hazor</v>
      </c>
    </row>
    <row r="83" spans="1:10" ht="12.75">
      <c r="A83">
        <f t="shared" si="7"/>
        <v>72</v>
      </c>
      <c r="B83" s="2">
        <f t="shared" si="5"/>
        <v>0.004695216049382716</v>
      </c>
      <c r="C83" s="2"/>
      <c r="D83" s="4">
        <v>151.2</v>
      </c>
      <c r="E83" s="1">
        <f t="shared" si="8"/>
        <v>0.39180362654320977</v>
      </c>
      <c r="F83" s="1">
        <f t="shared" si="9"/>
        <v>0.887108410493827</v>
      </c>
      <c r="G83" s="28" t="str">
        <f>hiiht3</f>
        <v>Hazor</v>
      </c>
      <c r="H83" t="str">
        <f>hiiht6</f>
        <v>Renoo</v>
      </c>
      <c r="I83" t="str">
        <f>hiiht6</f>
        <v>Renoo</v>
      </c>
      <c r="J83" t="str">
        <f>hiiht4</f>
        <v>Keem</v>
      </c>
    </row>
    <row r="84" spans="1:10" ht="12.75">
      <c r="A84">
        <f t="shared" si="7"/>
        <v>73</v>
      </c>
      <c r="B84" s="2">
        <f t="shared" si="5"/>
        <v>0.0058526234567901235</v>
      </c>
      <c r="C84" s="2"/>
      <c r="D84" s="4">
        <v>153.3</v>
      </c>
      <c r="E84" s="1">
        <f t="shared" si="8"/>
        <v>0.3976562499999999</v>
      </c>
      <c r="F84" s="1">
        <f t="shared" si="9"/>
        <v>0.8918036265432098</v>
      </c>
      <c r="G84" s="28" t="str">
        <f>hiiht4</f>
        <v>Keem</v>
      </c>
      <c r="H84" t="str">
        <f>hiiht1</f>
        <v>Boit</v>
      </c>
      <c r="I84" t="str">
        <f>hiiht1</f>
        <v>Boit</v>
      </c>
      <c r="J84" t="str">
        <f>hiiht5</f>
        <v>Kiptoo</v>
      </c>
    </row>
    <row r="85" spans="1:10" ht="12.75">
      <c r="A85">
        <f t="shared" si="7"/>
        <v>74</v>
      </c>
      <c r="B85" s="2">
        <f t="shared" si="5"/>
        <v>0.005046296296296295</v>
      </c>
      <c r="C85" s="2"/>
      <c r="D85" s="4">
        <v>155.4</v>
      </c>
      <c r="E85" s="1">
        <f t="shared" si="8"/>
        <v>0.40270254629629615</v>
      </c>
      <c r="F85" s="1">
        <f t="shared" si="9"/>
        <v>0.8976562499999998</v>
      </c>
      <c r="G85" s="28" t="str">
        <f>hiiht5</f>
        <v>Kiptoo</v>
      </c>
      <c r="H85" t="str">
        <f>hiiht2</f>
        <v>Ariok</v>
      </c>
      <c r="I85" t="str">
        <f>hiiht2</f>
        <v>Ariok</v>
      </c>
      <c r="J85" t="str">
        <f>hiiht6</f>
        <v>Renoo</v>
      </c>
    </row>
    <row r="86" spans="1:10" ht="12.75">
      <c r="A86">
        <f t="shared" si="7"/>
        <v>75</v>
      </c>
      <c r="B86" s="2">
        <f t="shared" si="5"/>
        <v>0.005871913580246913</v>
      </c>
      <c r="C86" s="2"/>
      <c r="D86" s="4">
        <v>157.5</v>
      </c>
      <c r="E86" s="1">
        <f t="shared" si="8"/>
        <v>0.40857445987654306</v>
      </c>
      <c r="F86" s="1">
        <f t="shared" si="9"/>
        <v>0.9027025462962961</v>
      </c>
      <c r="G86" s="28" t="str">
        <f>hiiht6</f>
        <v>Renoo</v>
      </c>
      <c r="H86" t="str">
        <f>hiiht1</f>
        <v>Boit</v>
      </c>
      <c r="I86" t="str">
        <f>hiiht1</f>
        <v>Boit</v>
      </c>
      <c r="J86" t="str">
        <f>hiiht5</f>
        <v>Kiptoo</v>
      </c>
    </row>
    <row r="87" spans="1:10" ht="12.75">
      <c r="A87">
        <f>A86+1</f>
        <v>76</v>
      </c>
      <c r="B87" s="2">
        <f t="shared" si="5"/>
        <v>0.005046296296296295</v>
      </c>
      <c r="C87" s="2"/>
      <c r="D87" s="4">
        <v>159.6</v>
      </c>
      <c r="E87" s="1">
        <f>B87+E86</f>
        <v>0.41362075617283933</v>
      </c>
      <c r="F87" s="1">
        <f t="shared" si="9"/>
        <v>0.9085744598765431</v>
      </c>
      <c r="G87" s="28" t="str">
        <f>hiiht5</f>
        <v>Kiptoo</v>
      </c>
      <c r="H87" t="str">
        <f>hiiht2</f>
        <v>Ariok</v>
      </c>
      <c r="I87" t="str">
        <f>hiiht2</f>
        <v>Ariok</v>
      </c>
      <c r="J87" t="str">
        <f>hiiht6</f>
        <v>Renoo</v>
      </c>
    </row>
    <row r="88" spans="1:10" ht="12.75">
      <c r="A88">
        <f>A87+1</f>
        <v>77</v>
      </c>
      <c r="B88" s="2">
        <f t="shared" si="5"/>
        <v>0.005871913580246913</v>
      </c>
      <c r="C88" s="2"/>
      <c r="D88" s="4">
        <v>161.7</v>
      </c>
      <c r="E88" s="1">
        <f>B88+E87</f>
        <v>0.41949266975308624</v>
      </c>
      <c r="F88" s="1">
        <f t="shared" si="9"/>
        <v>0.9136207561728393</v>
      </c>
      <c r="G88" s="28" t="str">
        <f>hiiht6</f>
        <v>Renoo</v>
      </c>
      <c r="H88" t="str">
        <f>hiiht3</f>
        <v>Hazor</v>
      </c>
      <c r="I88" t="str">
        <f>hiiht1</f>
        <v>Boit</v>
      </c>
      <c r="J88" t="str">
        <f>hiiht5</f>
        <v>Kiptoo</v>
      </c>
    </row>
    <row r="89" spans="1:10" ht="12.75">
      <c r="A89">
        <f>A88+1</f>
        <v>78</v>
      </c>
      <c r="B89" s="2">
        <f t="shared" si="5"/>
        <v>0.004851466049382716</v>
      </c>
      <c r="C89" s="2"/>
      <c r="D89" s="4">
        <v>163.8</v>
      </c>
      <c r="E89" s="1">
        <f>B89+E88</f>
        <v>0.42434413580246894</v>
      </c>
      <c r="F89" s="1">
        <f t="shared" si="9"/>
        <v>0.9194926697530863</v>
      </c>
      <c r="G89" s="29" t="str">
        <f>hiiht1</f>
        <v>Boit</v>
      </c>
      <c r="H89" t="str">
        <f>hiiht4</f>
        <v>Keem</v>
      </c>
      <c r="I89" t="str">
        <f>hiiht2</f>
        <v>Ariok</v>
      </c>
      <c r="J89" t="str">
        <f>hiiht6</f>
        <v>Renoo</v>
      </c>
    </row>
    <row r="90" spans="1:10" ht="12.75">
      <c r="A90">
        <f>A89+1</f>
        <v>79</v>
      </c>
      <c r="B90" s="2">
        <f t="shared" si="5"/>
        <v>0.006417824074074075</v>
      </c>
      <c r="C90" s="2"/>
      <c r="D90" s="4">
        <v>165.9</v>
      </c>
      <c r="E90" s="1">
        <f>B90+E89</f>
        <v>0.43076195987654303</v>
      </c>
      <c r="F90" s="1">
        <f t="shared" si="9"/>
        <v>0.9243441358024689</v>
      </c>
      <c r="G90" s="29" t="str">
        <f>hiiht2</f>
        <v>Ariok</v>
      </c>
      <c r="H90" t="str">
        <f>hiiht3</f>
        <v>Hazor</v>
      </c>
      <c r="I90" t="str">
        <f>hiiht3</f>
        <v>Hazor</v>
      </c>
      <c r="J90" t="str">
        <f>hiiht1</f>
        <v>Boit</v>
      </c>
    </row>
    <row r="91" spans="1:10" ht="12.75">
      <c r="A91">
        <f aca="true" t="shared" si="10" ref="A91:A154">A90+1</f>
        <v>80</v>
      </c>
      <c r="B91" s="2">
        <f t="shared" si="5"/>
        <v>0.004851466049382716</v>
      </c>
      <c r="C91" s="2"/>
      <c r="D91" s="4">
        <v>168</v>
      </c>
      <c r="E91" s="1">
        <f aca="true" t="shared" si="11" ref="E91:E107">B91+E90</f>
        <v>0.4356134259259257</v>
      </c>
      <c r="F91" s="1">
        <f t="shared" si="9"/>
        <v>0.9307619598765431</v>
      </c>
      <c r="G91" s="29" t="str">
        <f>hiiht1</f>
        <v>Boit</v>
      </c>
      <c r="H91" t="str">
        <f>hiiht4</f>
        <v>Keem</v>
      </c>
      <c r="I91" t="str">
        <f>hiiht4</f>
        <v>Keem</v>
      </c>
      <c r="J91" t="str">
        <f>hiiht2</f>
        <v>Ariok</v>
      </c>
    </row>
    <row r="92" spans="1:10" ht="12.75">
      <c r="A92">
        <f t="shared" si="10"/>
        <v>81</v>
      </c>
      <c r="B92" s="2">
        <f aca="true" t="shared" si="12" ref="B92:B155">VLOOKUP(G92,henk,2,FALSE)*matka</f>
        <v>0.006417824074074075</v>
      </c>
      <c r="C92" s="2"/>
      <c r="D92" s="4">
        <v>170.1</v>
      </c>
      <c r="E92" s="1">
        <f t="shared" si="11"/>
        <v>0.4420312499999998</v>
      </c>
      <c r="F92" s="1">
        <f t="shared" si="9"/>
        <v>0.9356134259259257</v>
      </c>
      <c r="G92" s="29" t="str">
        <f>hiiht2</f>
        <v>Ariok</v>
      </c>
      <c r="H92" t="str">
        <f>hiiht5</f>
        <v>Kiptoo</v>
      </c>
      <c r="I92" t="str">
        <f>hiiht3</f>
        <v>Hazor</v>
      </c>
      <c r="J92" t="str">
        <f>hiiht1</f>
        <v>Boit</v>
      </c>
    </row>
    <row r="93" spans="1:10" ht="12.75">
      <c r="A93">
        <f t="shared" si="10"/>
        <v>82</v>
      </c>
      <c r="B93" s="2">
        <f t="shared" si="12"/>
        <v>0.004695216049382716</v>
      </c>
      <c r="C93" s="2"/>
      <c r="D93" s="4">
        <v>172.2</v>
      </c>
      <c r="E93" s="1">
        <f t="shared" si="11"/>
        <v>0.44672646604938254</v>
      </c>
      <c r="F93" s="1">
        <f t="shared" si="9"/>
        <v>0.9420312499999999</v>
      </c>
      <c r="G93" s="29" t="str">
        <f>hiiht3</f>
        <v>Hazor</v>
      </c>
      <c r="H93" t="str">
        <f>hiiht6</f>
        <v>Renoo</v>
      </c>
      <c r="I93" t="str">
        <f>hiiht4</f>
        <v>Keem</v>
      </c>
      <c r="J93" t="str">
        <f>hiiht2</f>
        <v>Ariok</v>
      </c>
    </row>
    <row r="94" spans="1:10" ht="12.75">
      <c r="A94">
        <f t="shared" si="10"/>
        <v>83</v>
      </c>
      <c r="B94" s="2">
        <f t="shared" si="12"/>
        <v>0.0058526234567901235</v>
      </c>
      <c r="C94" s="2"/>
      <c r="D94" s="4">
        <v>174.3</v>
      </c>
      <c r="E94" s="1">
        <f t="shared" si="11"/>
        <v>0.45257908950617265</v>
      </c>
      <c r="F94" s="1">
        <f t="shared" si="9"/>
        <v>0.9467264660493826</v>
      </c>
      <c r="G94" s="29" t="str">
        <f>hiiht4</f>
        <v>Keem</v>
      </c>
      <c r="H94" t="str">
        <f>hiiht5</f>
        <v>Kiptoo</v>
      </c>
      <c r="I94" t="str">
        <f>hiiht3</f>
        <v>Hazor</v>
      </c>
      <c r="J94" s="26" t="str">
        <f>hiiht1</f>
        <v>Boit</v>
      </c>
    </row>
    <row r="95" spans="1:10" ht="12.75">
      <c r="A95">
        <f t="shared" si="10"/>
        <v>84</v>
      </c>
      <c r="B95" s="2">
        <f t="shared" si="12"/>
        <v>0.004695216049382716</v>
      </c>
      <c r="C95" s="2"/>
      <c r="D95" s="4">
        <v>176.4</v>
      </c>
      <c r="E95" s="1">
        <f t="shared" si="11"/>
        <v>0.45727430555555537</v>
      </c>
      <c r="F95" s="1">
        <f t="shared" si="9"/>
        <v>0.9525790895061726</v>
      </c>
      <c r="G95" s="31" t="str">
        <f>hiiht3</f>
        <v>Hazor</v>
      </c>
      <c r="H95" t="str">
        <f>hiiht6</f>
        <v>Renoo</v>
      </c>
      <c r="I95" t="str">
        <f>hiiht4</f>
        <v>Keem</v>
      </c>
      <c r="J95" s="26" t="str">
        <f>hiiht2</f>
        <v>Ariok</v>
      </c>
    </row>
    <row r="96" spans="1:10" ht="12.75">
      <c r="A96">
        <f t="shared" si="10"/>
        <v>85</v>
      </c>
      <c r="B96" s="2">
        <f t="shared" si="12"/>
        <v>0.0058526234567901235</v>
      </c>
      <c r="C96" s="2"/>
      <c r="D96" s="4">
        <v>178.5</v>
      </c>
      <c r="E96" s="1">
        <f t="shared" si="11"/>
        <v>0.4631269290123455</v>
      </c>
      <c r="F96" s="1">
        <f t="shared" si="9"/>
        <v>0.9572743055555554</v>
      </c>
      <c r="G96" s="31" t="str">
        <f>hiiht4</f>
        <v>Keem</v>
      </c>
      <c r="H96" t="str">
        <f>hiiht1</f>
        <v>Boit</v>
      </c>
      <c r="I96" t="str">
        <f>hiiht5</f>
        <v>Kiptoo</v>
      </c>
      <c r="J96" t="str">
        <f>hiiht3</f>
        <v>Hazor</v>
      </c>
    </row>
    <row r="97" spans="1:10" ht="12.75">
      <c r="A97">
        <f t="shared" si="10"/>
        <v>86</v>
      </c>
      <c r="B97" s="2">
        <f t="shared" si="12"/>
        <v>0.005046296296296295</v>
      </c>
      <c r="C97" s="2"/>
      <c r="D97" s="4">
        <v>180.6</v>
      </c>
      <c r="E97" s="1">
        <f t="shared" si="11"/>
        <v>0.46817322530864175</v>
      </c>
      <c r="F97" s="1">
        <f t="shared" si="9"/>
        <v>0.9631269290123454</v>
      </c>
      <c r="G97" s="30" t="str">
        <f>hiiht5</f>
        <v>Kiptoo</v>
      </c>
      <c r="H97" t="str">
        <f>hiiht2</f>
        <v>Ariok</v>
      </c>
      <c r="I97" t="str">
        <f>hiiht6</f>
        <v>Renoo</v>
      </c>
      <c r="J97" t="str">
        <f>hiiht4</f>
        <v>Keem</v>
      </c>
    </row>
    <row r="98" spans="1:10" ht="12.75">
      <c r="A98">
        <f t="shared" si="10"/>
        <v>87</v>
      </c>
      <c r="B98" s="2">
        <f t="shared" si="12"/>
        <v>0.005871913580246913</v>
      </c>
      <c r="C98" s="2"/>
      <c r="D98" s="4">
        <v>182.7</v>
      </c>
      <c r="E98" s="1">
        <f t="shared" si="11"/>
        <v>0.47404513888888866</v>
      </c>
      <c r="F98" s="1">
        <f t="shared" si="9"/>
        <v>0.9681732253086417</v>
      </c>
      <c r="G98" s="30" t="str">
        <f>hiiht6</f>
        <v>Renoo</v>
      </c>
      <c r="H98" s="25" t="str">
        <f>hiiht1</f>
        <v>Boit</v>
      </c>
      <c r="I98" t="str">
        <f>hiiht5</f>
        <v>Kiptoo</v>
      </c>
      <c r="J98" t="str">
        <f>hiiht3</f>
        <v>Hazor</v>
      </c>
    </row>
    <row r="99" spans="1:10" ht="12.75">
      <c r="A99">
        <f t="shared" si="10"/>
        <v>88</v>
      </c>
      <c r="B99" s="2">
        <f t="shared" si="12"/>
        <v>0.005046296296296295</v>
      </c>
      <c r="C99" s="2"/>
      <c r="D99" s="4">
        <v>184.8</v>
      </c>
      <c r="E99" s="1">
        <f t="shared" si="11"/>
        <v>0.47909143518518493</v>
      </c>
      <c r="F99" s="1">
        <f t="shared" si="9"/>
        <v>0.9740451388888887</v>
      </c>
      <c r="G99" s="29" t="str">
        <f>hiiht5</f>
        <v>Kiptoo</v>
      </c>
      <c r="H99" s="25" t="str">
        <f>hiiht2</f>
        <v>Ariok</v>
      </c>
      <c r="I99" t="str">
        <f>hiiht6</f>
        <v>Renoo</v>
      </c>
      <c r="J99" t="str">
        <f>hiiht4</f>
        <v>Keem</v>
      </c>
    </row>
    <row r="100" spans="1:10" ht="12.75">
      <c r="A100">
        <f t="shared" si="10"/>
        <v>89</v>
      </c>
      <c r="B100" s="2">
        <f t="shared" si="12"/>
        <v>0.005871913580246913</v>
      </c>
      <c r="D100" s="4">
        <v>186.9</v>
      </c>
      <c r="E100" s="1">
        <f t="shared" si="11"/>
        <v>0.48496334876543185</v>
      </c>
      <c r="F100" s="1">
        <f t="shared" si="9"/>
        <v>0.9790914351851849</v>
      </c>
      <c r="G100" s="29" t="str">
        <f>hiiht6</f>
        <v>Renoo</v>
      </c>
      <c r="H100" t="str">
        <f>hiiht3</f>
        <v>Hazor</v>
      </c>
      <c r="I100" t="str">
        <f>hiiht5</f>
        <v>Kiptoo</v>
      </c>
      <c r="J100" s="25" t="str">
        <f>hiiht3</f>
        <v>Hazor</v>
      </c>
    </row>
    <row r="101" spans="1:10" ht="12.75">
      <c r="A101">
        <f t="shared" si="10"/>
        <v>90</v>
      </c>
      <c r="B101" s="2">
        <f t="shared" si="12"/>
        <v>0.005046296296296295</v>
      </c>
      <c r="D101" s="4">
        <v>189</v>
      </c>
      <c r="E101" s="1">
        <f t="shared" si="11"/>
        <v>0.4900096450617281</v>
      </c>
      <c r="F101" s="1">
        <f t="shared" si="9"/>
        <v>0.9849633487654319</v>
      </c>
      <c r="G101" s="29" t="str">
        <f>hiiht5</f>
        <v>Kiptoo</v>
      </c>
      <c r="H101" t="str">
        <f>hiiht4</f>
        <v>Keem</v>
      </c>
      <c r="I101" t="str">
        <f>hiiht6</f>
        <v>Renoo</v>
      </c>
      <c r="J101" s="25" t="str">
        <f>hiiht4</f>
        <v>Keem</v>
      </c>
    </row>
    <row r="102" spans="1:10" ht="12.75">
      <c r="A102">
        <f t="shared" si="10"/>
        <v>91</v>
      </c>
      <c r="B102" s="2">
        <f t="shared" si="12"/>
        <v>0.005871913580246913</v>
      </c>
      <c r="D102" s="4">
        <v>191.1</v>
      </c>
      <c r="E102" s="1">
        <f t="shared" si="11"/>
        <v>0.49588155864197503</v>
      </c>
      <c r="F102" s="1">
        <f t="shared" si="9"/>
        <v>0.9900096450617282</v>
      </c>
      <c r="G102" s="29" t="str">
        <f>hiiht6</f>
        <v>Renoo</v>
      </c>
      <c r="H102" t="str">
        <f>hiiht3</f>
        <v>Hazor</v>
      </c>
      <c r="I102" t="str">
        <f>hiiht1</f>
        <v>Boit</v>
      </c>
      <c r="J102" t="str">
        <f>hiiht5</f>
        <v>Kiptoo</v>
      </c>
    </row>
    <row r="103" spans="1:10" ht="12.75">
      <c r="A103">
        <f t="shared" si="10"/>
        <v>92</v>
      </c>
      <c r="B103" s="2">
        <f t="shared" si="12"/>
        <v>0.004851466049382716</v>
      </c>
      <c r="D103" s="4">
        <v>193.2</v>
      </c>
      <c r="E103" s="1">
        <f t="shared" si="11"/>
        <v>0.5007330246913577</v>
      </c>
      <c r="F103" s="1">
        <f t="shared" si="9"/>
        <v>0.995881558641975</v>
      </c>
      <c r="G103" s="28" t="str">
        <f>hiiht1</f>
        <v>Boit</v>
      </c>
      <c r="H103" t="str">
        <f>hiiht4</f>
        <v>Keem</v>
      </c>
      <c r="I103" t="str">
        <f>hiiht2</f>
        <v>Ariok</v>
      </c>
      <c r="J103" t="str">
        <f>hiiht6</f>
        <v>Renoo</v>
      </c>
    </row>
    <row r="104" spans="1:10" ht="12.75">
      <c r="A104">
        <f t="shared" si="10"/>
        <v>93</v>
      </c>
      <c r="B104" s="2">
        <f t="shared" si="12"/>
        <v>0.006417824074074075</v>
      </c>
      <c r="D104" s="4">
        <v>195.3</v>
      </c>
      <c r="E104" s="1">
        <f t="shared" si="11"/>
        <v>0.5071508487654318</v>
      </c>
      <c r="F104" s="1">
        <f t="shared" si="9"/>
        <v>1.0007330246913577</v>
      </c>
      <c r="G104" s="28" t="str">
        <f>hiiht2</f>
        <v>Ariok</v>
      </c>
      <c r="H104" t="str">
        <f>hiiht5</f>
        <v>Kiptoo</v>
      </c>
      <c r="I104" t="str">
        <f>hiiht1</f>
        <v>Boit</v>
      </c>
      <c r="J104" t="str">
        <f>hiiht5</f>
        <v>Kiptoo</v>
      </c>
    </row>
    <row r="105" spans="1:10" ht="12.75">
      <c r="A105">
        <f t="shared" si="10"/>
        <v>94</v>
      </c>
      <c r="B105" s="2">
        <f t="shared" si="12"/>
        <v>0.004851466049382716</v>
      </c>
      <c r="D105" s="4">
        <v>197.4</v>
      </c>
      <c r="E105" s="1">
        <f t="shared" si="11"/>
        <v>0.5120023148148145</v>
      </c>
      <c r="F105" s="1">
        <f t="shared" si="9"/>
        <v>1.007150848765432</v>
      </c>
      <c r="G105" s="28" t="str">
        <f>hiiht1</f>
        <v>Boit</v>
      </c>
      <c r="H105" t="str">
        <f>hiiht6</f>
        <v>Renoo</v>
      </c>
      <c r="I105" t="str">
        <f>hiiht2</f>
        <v>Ariok</v>
      </c>
      <c r="J105" t="str">
        <f>hiiht6</f>
        <v>Renoo</v>
      </c>
    </row>
    <row r="106" spans="1:10" ht="12.75">
      <c r="A106">
        <f t="shared" si="10"/>
        <v>95</v>
      </c>
      <c r="B106" s="2">
        <f t="shared" si="12"/>
        <v>0.006417824074074075</v>
      </c>
      <c r="D106" s="4">
        <v>199.5</v>
      </c>
      <c r="E106" s="1">
        <f t="shared" si="11"/>
        <v>0.5184201388888886</v>
      </c>
      <c r="F106" s="1">
        <f t="shared" si="9"/>
        <v>1.0120023148148145</v>
      </c>
      <c r="G106" s="28" t="str">
        <f>hiiht2</f>
        <v>Ariok</v>
      </c>
      <c r="H106" t="str">
        <f>hiiht5</f>
        <v>Kiptoo</v>
      </c>
      <c r="I106" s="25" t="str">
        <f>hiiht1</f>
        <v>Boit</v>
      </c>
      <c r="J106" t="str">
        <f>hiiht5</f>
        <v>Kiptoo</v>
      </c>
    </row>
    <row r="107" spans="1:10" ht="12.75">
      <c r="A107">
        <f t="shared" si="10"/>
        <v>96</v>
      </c>
      <c r="B107" s="2">
        <f t="shared" si="12"/>
        <v>0.004851466049382716</v>
      </c>
      <c r="D107" s="4">
        <v>201.6</v>
      </c>
      <c r="E107" s="1">
        <f t="shared" si="11"/>
        <v>0.5232716049382713</v>
      </c>
      <c r="F107" s="1">
        <f t="shared" si="9"/>
        <v>1.0184201388888887</v>
      </c>
      <c r="G107" s="32" t="str">
        <f>hiiht1</f>
        <v>Boit</v>
      </c>
      <c r="H107" t="str">
        <f>hiiht6</f>
        <v>Renoo</v>
      </c>
      <c r="I107" s="25" t="str">
        <f>hiiht2</f>
        <v>Ariok</v>
      </c>
      <c r="J107" t="str">
        <f>hiiht6</f>
        <v>Renoo</v>
      </c>
    </row>
    <row r="108" spans="1:10" ht="12.75">
      <c r="A108">
        <f t="shared" si="10"/>
        <v>97</v>
      </c>
      <c r="B108" s="2">
        <f t="shared" si="12"/>
        <v>0.006417824074074075</v>
      </c>
      <c r="D108" s="4">
        <v>203.7</v>
      </c>
      <c r="E108" s="1">
        <f>B108+E107</f>
        <v>0.5296894290123454</v>
      </c>
      <c r="F108" s="1">
        <f t="shared" si="9"/>
        <v>1.0232716049382713</v>
      </c>
      <c r="G108" s="32" t="str">
        <f>hiiht2</f>
        <v>Ariok</v>
      </c>
      <c r="H108" t="str">
        <f>hiiht3</f>
        <v>Hazor</v>
      </c>
      <c r="I108" t="str">
        <f>hiiht3</f>
        <v>Hazor</v>
      </c>
      <c r="J108" t="str">
        <f>hiiht1</f>
        <v>Boit</v>
      </c>
    </row>
    <row r="109" spans="1:10" ht="12.75">
      <c r="A109">
        <f t="shared" si="10"/>
        <v>98</v>
      </c>
      <c r="B109" s="2">
        <f t="shared" si="12"/>
        <v>0.005046296296296295</v>
      </c>
      <c r="D109" s="4">
        <v>205.8</v>
      </c>
      <c r="E109" s="1">
        <f>B109+E108</f>
        <v>0.5347357253086417</v>
      </c>
      <c r="F109" s="1">
        <f t="shared" si="9"/>
        <v>1.0296894290123455</v>
      </c>
      <c r="G109" s="28" t="str">
        <f>hiiht5</f>
        <v>Kiptoo</v>
      </c>
      <c r="H109" t="str">
        <f>hiiht4</f>
        <v>Keem</v>
      </c>
      <c r="I109" t="str">
        <f>hiiht4</f>
        <v>Keem</v>
      </c>
      <c r="J109" t="str">
        <f>hiiht2</f>
        <v>Ariok</v>
      </c>
    </row>
    <row r="110" spans="1:10" ht="12.75">
      <c r="A110">
        <f t="shared" si="10"/>
        <v>99</v>
      </c>
      <c r="B110" s="2">
        <f t="shared" si="12"/>
        <v>0.005871913580246913</v>
      </c>
      <c r="D110" s="4">
        <v>207.9</v>
      </c>
      <c r="E110" s="1">
        <f aca="true" t="shared" si="13" ref="E110:E173">B110+E109</f>
        <v>0.5406076388888886</v>
      </c>
      <c r="F110" s="1">
        <f t="shared" si="9"/>
        <v>1.0347357253086416</v>
      </c>
      <c r="G110" s="28" t="str">
        <f>hiiht6</f>
        <v>Renoo</v>
      </c>
      <c r="H110" t="str">
        <f>hiiht3</f>
        <v>Hazor</v>
      </c>
      <c r="I110" t="str">
        <f>hiiht3</f>
        <v>Hazor</v>
      </c>
      <c r="J110" t="str">
        <f>hiiht1</f>
        <v>Boit</v>
      </c>
    </row>
    <row r="111" spans="1:10" ht="12.75">
      <c r="A111">
        <f t="shared" si="10"/>
        <v>100</v>
      </c>
      <c r="B111" s="2">
        <f t="shared" si="12"/>
        <v>0.005046296296296295</v>
      </c>
      <c r="D111" s="4">
        <v>210</v>
      </c>
      <c r="E111" s="1">
        <f t="shared" si="13"/>
        <v>0.5456539351851849</v>
      </c>
      <c r="F111" s="1">
        <f t="shared" si="9"/>
        <v>1.0406076388888885</v>
      </c>
      <c r="G111" s="28" t="str">
        <f>hiiht5</f>
        <v>Kiptoo</v>
      </c>
      <c r="H111" t="str">
        <f>hiiht4</f>
        <v>Keem</v>
      </c>
      <c r="I111" t="str">
        <f>hiiht4</f>
        <v>Keem</v>
      </c>
      <c r="J111" t="str">
        <f>hiiht2</f>
        <v>Ariok</v>
      </c>
    </row>
    <row r="112" spans="1:10" ht="12.75">
      <c r="A112">
        <f t="shared" si="10"/>
        <v>101</v>
      </c>
      <c r="B112" s="2">
        <f t="shared" si="12"/>
        <v>0.005871913580246913</v>
      </c>
      <c r="D112" s="4">
        <v>212.1</v>
      </c>
      <c r="E112" s="1">
        <f t="shared" si="13"/>
        <v>0.5515258487654319</v>
      </c>
      <c r="F112" s="1">
        <f t="shared" si="9"/>
        <v>1.045653935185185</v>
      </c>
      <c r="G112" s="28" t="str">
        <f>hiiht6</f>
        <v>Renoo</v>
      </c>
      <c r="H112" t="str">
        <f>hiiht5</f>
        <v>Kiptoo</v>
      </c>
      <c r="I112" t="str">
        <f>hiiht3</f>
        <v>Hazor</v>
      </c>
      <c r="J112" s="26" t="str">
        <f>hiiht1</f>
        <v>Boit</v>
      </c>
    </row>
    <row r="113" spans="1:10" ht="12.75">
      <c r="A113">
        <f t="shared" si="10"/>
        <v>102</v>
      </c>
      <c r="B113" s="2">
        <f t="shared" si="12"/>
        <v>0.005046296296296295</v>
      </c>
      <c r="D113" s="4">
        <v>214.2</v>
      </c>
      <c r="E113" s="1">
        <f t="shared" si="13"/>
        <v>0.5565721450617281</v>
      </c>
      <c r="F113" s="1">
        <f t="shared" si="9"/>
        <v>1.051525848765432</v>
      </c>
      <c r="G113" s="33" t="str">
        <f>hiiht5</f>
        <v>Kiptoo</v>
      </c>
      <c r="H113" t="str">
        <f>hiiht6</f>
        <v>Renoo</v>
      </c>
      <c r="I113" t="str">
        <f>hiiht4</f>
        <v>Keem</v>
      </c>
      <c r="J113" s="26" t="str">
        <f>hiiht2</f>
        <v>Ariok</v>
      </c>
    </row>
    <row r="114" spans="1:10" ht="12.75">
      <c r="A114">
        <f t="shared" si="10"/>
        <v>103</v>
      </c>
      <c r="B114" s="2">
        <f t="shared" si="12"/>
        <v>0.005871913580246913</v>
      </c>
      <c r="D114" s="4">
        <v>216.3</v>
      </c>
      <c r="E114" s="1">
        <f t="shared" si="13"/>
        <v>0.5624440586419751</v>
      </c>
      <c r="F114" s="1">
        <f t="shared" si="9"/>
        <v>1.056572145061728</v>
      </c>
      <c r="G114" s="33" t="str">
        <f>hiiht6</f>
        <v>Renoo</v>
      </c>
      <c r="H114" t="str">
        <f>hiiht5</f>
        <v>Kiptoo</v>
      </c>
      <c r="I114" t="str">
        <f>hiiht5</f>
        <v>Kiptoo</v>
      </c>
      <c r="J114" t="str">
        <f>hiiht5</f>
        <v>Kiptoo</v>
      </c>
    </row>
    <row r="115" spans="1:10" ht="12.75">
      <c r="A115">
        <f t="shared" si="10"/>
        <v>104</v>
      </c>
      <c r="B115" s="2">
        <f t="shared" si="12"/>
        <v>0.004851466049382716</v>
      </c>
      <c r="D115" s="4">
        <v>218.4</v>
      </c>
      <c r="E115" s="1">
        <f t="shared" si="13"/>
        <v>0.5672955246913578</v>
      </c>
      <c r="F115" s="1">
        <f t="shared" si="9"/>
        <v>1.062444058641975</v>
      </c>
      <c r="G115" s="29" t="str">
        <f>hiiht1</f>
        <v>Boit</v>
      </c>
      <c r="H115" t="str">
        <f>hiiht6</f>
        <v>Renoo</v>
      </c>
      <c r="I115" t="str">
        <f>hiiht6</f>
        <v>Renoo</v>
      </c>
      <c r="J115" t="str">
        <f>hiiht6</f>
        <v>Renoo</v>
      </c>
    </row>
    <row r="116" spans="1:10" ht="12.75">
      <c r="A116">
        <f t="shared" si="10"/>
        <v>105</v>
      </c>
      <c r="B116" s="2">
        <f t="shared" si="12"/>
        <v>0.006417824074074075</v>
      </c>
      <c r="D116" s="4">
        <v>220.5</v>
      </c>
      <c r="E116" s="1">
        <f t="shared" si="13"/>
        <v>0.5737133487654319</v>
      </c>
      <c r="F116" s="1">
        <f t="shared" si="9"/>
        <v>1.0672955246913578</v>
      </c>
      <c r="G116" s="29" t="str">
        <f>hiiht2</f>
        <v>Ariok</v>
      </c>
      <c r="H116" t="str">
        <f>hiiht3</f>
        <v>Hazor</v>
      </c>
      <c r="I116" t="str">
        <f>hiiht5</f>
        <v>Kiptoo</v>
      </c>
      <c r="J116" t="str">
        <f>hiiht5</f>
        <v>Kiptoo</v>
      </c>
    </row>
    <row r="117" spans="1:10" ht="12.75">
      <c r="A117">
        <f t="shared" si="10"/>
        <v>106</v>
      </c>
      <c r="B117" s="2">
        <f t="shared" si="12"/>
        <v>0.004851466049382716</v>
      </c>
      <c r="D117" s="4">
        <v>222.6</v>
      </c>
      <c r="E117" s="1">
        <f t="shared" si="13"/>
        <v>0.5785648148148146</v>
      </c>
      <c r="F117" s="1">
        <f t="shared" si="9"/>
        <v>1.0737133487654318</v>
      </c>
      <c r="G117" s="29" t="str">
        <f>hiiht1</f>
        <v>Boit</v>
      </c>
      <c r="H117" t="str">
        <f>hiiht4</f>
        <v>Keem</v>
      </c>
      <c r="I117" t="str">
        <f>hiiht6</f>
        <v>Renoo</v>
      </c>
      <c r="J117" t="str">
        <f>hiiht6</f>
        <v>Renoo</v>
      </c>
    </row>
    <row r="118" spans="1:10" ht="12.75">
      <c r="A118">
        <f t="shared" si="10"/>
        <v>107</v>
      </c>
      <c r="B118" s="2">
        <f t="shared" si="12"/>
        <v>0.006417824074074075</v>
      </c>
      <c r="D118" s="4">
        <v>224.7</v>
      </c>
      <c r="E118" s="1">
        <f t="shared" si="13"/>
        <v>0.5849826388888887</v>
      </c>
      <c r="F118" s="1">
        <f t="shared" si="9"/>
        <v>1.0785648148148146</v>
      </c>
      <c r="G118" s="29" t="str">
        <f>hiiht2</f>
        <v>Ariok</v>
      </c>
      <c r="H118" t="str">
        <f>hiiht3</f>
        <v>Hazor</v>
      </c>
      <c r="I118" t="str">
        <f>hiiht5</f>
        <v>Kiptoo</v>
      </c>
      <c r="J118" s="25" t="str">
        <f>hiiht5</f>
        <v>Kiptoo</v>
      </c>
    </row>
    <row r="119" spans="1:11" ht="12.75">
      <c r="A119">
        <f t="shared" si="10"/>
        <v>108</v>
      </c>
      <c r="B119" s="2">
        <f t="shared" si="12"/>
        <v>0.004851466049382716</v>
      </c>
      <c r="D119" s="4">
        <v>226.8</v>
      </c>
      <c r="E119" s="1">
        <f t="shared" si="13"/>
        <v>0.5898341049382714</v>
      </c>
      <c r="F119" s="1">
        <f t="shared" si="9"/>
        <v>1.0849826388888886</v>
      </c>
      <c r="G119" s="30" t="str">
        <f>hiiht1</f>
        <v>Boit</v>
      </c>
      <c r="H119" t="str">
        <f>hiiht4</f>
        <v>Keem</v>
      </c>
      <c r="I119" t="str">
        <f>hiiht6</f>
        <v>Renoo</v>
      </c>
      <c r="J119" s="25" t="str">
        <f>hiiht6</f>
        <v>Renoo</v>
      </c>
      <c r="K119" t="s">
        <v>63</v>
      </c>
    </row>
    <row r="120" spans="1:11" ht="12.75">
      <c r="A120">
        <f t="shared" si="10"/>
        <v>109</v>
      </c>
      <c r="B120" s="2">
        <f t="shared" si="12"/>
        <v>0.006417824074074075</v>
      </c>
      <c r="D120" s="4">
        <v>228.9</v>
      </c>
      <c r="E120" s="1">
        <f t="shared" si="13"/>
        <v>0.5962519290123455</v>
      </c>
      <c r="F120" s="1">
        <f t="shared" si="9"/>
        <v>1.0898341049382714</v>
      </c>
      <c r="G120" s="30" t="str">
        <f>hiiht2</f>
        <v>Ariok</v>
      </c>
      <c r="H120" t="str">
        <f>hiiht5</f>
        <v>Kiptoo</v>
      </c>
      <c r="I120" t="str">
        <f>hiiht3</f>
        <v>Hazor</v>
      </c>
      <c r="J120" t="str">
        <f>hiiht1</f>
        <v>Boit</v>
      </c>
      <c r="K120" t="s">
        <v>64</v>
      </c>
    </row>
    <row r="121" spans="1:10" ht="12.75">
      <c r="A121">
        <f t="shared" si="10"/>
        <v>110</v>
      </c>
      <c r="B121" s="2">
        <f t="shared" si="12"/>
        <v>0.004695216049382716</v>
      </c>
      <c r="D121" s="4">
        <v>231</v>
      </c>
      <c r="E121" s="1">
        <f t="shared" si="13"/>
        <v>0.6009471450617282</v>
      </c>
      <c r="F121" s="1">
        <f t="shared" si="9"/>
        <v>1.0962519290123454</v>
      </c>
      <c r="G121" s="34" t="str">
        <f>hiiht3</f>
        <v>Hazor</v>
      </c>
      <c r="H121" t="str">
        <f>hiiht6</f>
        <v>Renoo</v>
      </c>
      <c r="I121" t="str">
        <f>hiiht4</f>
        <v>Keem</v>
      </c>
      <c r="J121" t="str">
        <f>hiiht2</f>
        <v>Ariok</v>
      </c>
    </row>
    <row r="122" spans="1:10" ht="12.75">
      <c r="A122">
        <f t="shared" si="10"/>
        <v>111</v>
      </c>
      <c r="B122" s="2">
        <f t="shared" si="12"/>
        <v>0.0058526234567901235</v>
      </c>
      <c r="D122" s="4">
        <v>233.1</v>
      </c>
      <c r="E122" s="1">
        <f t="shared" si="13"/>
        <v>0.6067997685185184</v>
      </c>
      <c r="F122" s="1">
        <f t="shared" si="9"/>
        <v>1.100947145061728</v>
      </c>
      <c r="G122" s="34" t="str">
        <f>hiiht4</f>
        <v>Keem</v>
      </c>
      <c r="H122" t="str">
        <f>hiiht5</f>
        <v>Kiptoo</v>
      </c>
      <c r="I122" t="str">
        <f>hiiht3</f>
        <v>Hazor</v>
      </c>
      <c r="J122" t="str">
        <f>hiiht1</f>
        <v>Boit</v>
      </c>
    </row>
    <row r="123" spans="1:10" ht="12.75">
      <c r="A123">
        <f t="shared" si="10"/>
        <v>112</v>
      </c>
      <c r="B123" s="2">
        <f t="shared" si="12"/>
        <v>0.004695216049382716</v>
      </c>
      <c r="D123" s="4">
        <v>235.2</v>
      </c>
      <c r="E123" s="1">
        <f t="shared" si="13"/>
        <v>0.6114949845679011</v>
      </c>
      <c r="F123" s="1">
        <f t="shared" si="9"/>
        <v>1.1067997685185182</v>
      </c>
      <c r="G123" s="29" t="str">
        <f>hiiht3</f>
        <v>Hazor</v>
      </c>
      <c r="H123" t="str">
        <f>hiiht6</f>
        <v>Renoo</v>
      </c>
      <c r="I123" t="str">
        <f>hiiht4</f>
        <v>Keem</v>
      </c>
      <c r="J123" t="str">
        <f>hiiht2</f>
        <v>Ariok</v>
      </c>
    </row>
    <row r="124" spans="1:10" ht="12.75">
      <c r="A124">
        <f t="shared" si="10"/>
        <v>113</v>
      </c>
      <c r="B124" s="2">
        <f t="shared" si="12"/>
        <v>0.0058526234567901235</v>
      </c>
      <c r="D124" s="4">
        <v>237.3</v>
      </c>
      <c r="E124" s="1">
        <f t="shared" si="13"/>
        <v>0.6173476080246912</v>
      </c>
      <c r="F124" s="1">
        <f t="shared" si="9"/>
        <v>1.111494984567901</v>
      </c>
      <c r="G124" s="29" t="str">
        <f>hiiht4</f>
        <v>Keem</v>
      </c>
      <c r="H124" t="str">
        <f>hiiht3</f>
        <v>Hazor</v>
      </c>
      <c r="I124" s="25" t="str">
        <f>hiiht3</f>
        <v>Hazor</v>
      </c>
      <c r="J124" s="26" t="str">
        <f>hiiht1</f>
        <v>Boit</v>
      </c>
    </row>
    <row r="125" spans="1:10" ht="12.75">
      <c r="A125">
        <f t="shared" si="10"/>
        <v>114</v>
      </c>
      <c r="B125" s="2">
        <f t="shared" si="12"/>
        <v>0.004695216049382716</v>
      </c>
      <c r="D125" s="4">
        <v>239.4</v>
      </c>
      <c r="E125" s="1">
        <f t="shared" si="13"/>
        <v>0.622042824074074</v>
      </c>
      <c r="F125" s="1">
        <f t="shared" si="9"/>
        <v>1.1173476080246911</v>
      </c>
      <c r="G125" s="30" t="str">
        <f>hiiht3</f>
        <v>Hazor</v>
      </c>
      <c r="H125" t="str">
        <f>hiiht4</f>
        <v>Keem</v>
      </c>
      <c r="I125" s="25" t="str">
        <f>hiiht4</f>
        <v>Keem</v>
      </c>
      <c r="J125" s="26" t="str">
        <f>hiiht2</f>
        <v>Ariok</v>
      </c>
    </row>
    <row r="126" spans="1:10" ht="12.75">
      <c r="A126">
        <f t="shared" si="10"/>
        <v>115</v>
      </c>
      <c r="B126" s="2">
        <f t="shared" si="12"/>
        <v>0.0058526234567901235</v>
      </c>
      <c r="D126" s="4">
        <v>241.5</v>
      </c>
      <c r="E126" s="1">
        <f t="shared" si="13"/>
        <v>0.6278954475308641</v>
      </c>
      <c r="F126" s="1">
        <f t="shared" si="9"/>
        <v>1.1220428240740739</v>
      </c>
      <c r="G126" s="30" t="str">
        <f>hiiht4</f>
        <v>Keem</v>
      </c>
      <c r="H126" s="25" t="str">
        <f>hiiht3</f>
        <v>Hazor</v>
      </c>
      <c r="I126" t="str">
        <f>hiiht5</f>
        <v>Kiptoo</v>
      </c>
      <c r="J126" s="27" t="str">
        <f>hiiht3</f>
        <v>Hazor</v>
      </c>
    </row>
    <row r="127" spans="1:10" ht="12.75">
      <c r="A127">
        <f t="shared" si="10"/>
        <v>116</v>
      </c>
      <c r="B127" s="2">
        <f t="shared" si="12"/>
        <v>0.004851466049382716</v>
      </c>
      <c r="D127" s="4">
        <v>243.6</v>
      </c>
      <c r="E127" s="1">
        <f t="shared" si="13"/>
        <v>0.6327469135802468</v>
      </c>
      <c r="F127" s="1">
        <f t="shared" si="9"/>
        <v>1.127895447530864</v>
      </c>
      <c r="G127" s="28" t="str">
        <f>hiiht1</f>
        <v>Boit</v>
      </c>
      <c r="H127" s="25" t="str">
        <f>hiiht4</f>
        <v>Keem</v>
      </c>
      <c r="I127" t="str">
        <f>hiiht6</f>
        <v>Renoo</v>
      </c>
      <c r="J127" s="27" t="str">
        <f>hiiht4</f>
        <v>Keem</v>
      </c>
    </row>
    <row r="128" spans="1:10" ht="12.75">
      <c r="A128">
        <f t="shared" si="10"/>
        <v>117</v>
      </c>
      <c r="B128" s="2">
        <f t="shared" si="12"/>
        <v>0.006417824074074075</v>
      </c>
      <c r="D128" s="4">
        <v>245.7</v>
      </c>
      <c r="E128" s="1">
        <f t="shared" si="13"/>
        <v>0.6391647376543209</v>
      </c>
      <c r="F128" s="1">
        <f t="shared" si="9"/>
        <v>1.1327469135802468</v>
      </c>
      <c r="G128" s="28" t="str">
        <f>hiiht2</f>
        <v>Ariok</v>
      </c>
      <c r="H128" t="str">
        <f>hiiht5</f>
        <v>Kiptoo</v>
      </c>
      <c r="I128" t="str">
        <f>hiiht5</f>
        <v>Kiptoo</v>
      </c>
      <c r="J128" t="str">
        <f>hiiht3</f>
        <v>Hazor</v>
      </c>
    </row>
    <row r="129" spans="1:10" ht="12.75">
      <c r="A129">
        <f t="shared" si="10"/>
        <v>118</v>
      </c>
      <c r="B129" s="2">
        <f t="shared" si="12"/>
        <v>0.004851466049382716</v>
      </c>
      <c r="D129" s="4">
        <v>247.8</v>
      </c>
      <c r="E129" s="1">
        <f t="shared" si="13"/>
        <v>0.6440162037037036</v>
      </c>
      <c r="F129" s="1">
        <f t="shared" si="9"/>
        <v>1.1391647376543208</v>
      </c>
      <c r="G129" s="28" t="str">
        <f>hiiht1</f>
        <v>Boit</v>
      </c>
      <c r="H129" t="str">
        <f>hiiht6</f>
        <v>Renoo</v>
      </c>
      <c r="I129" t="str">
        <f>hiiht6</f>
        <v>Renoo</v>
      </c>
      <c r="J129" t="str">
        <f>hiiht4</f>
        <v>Keem</v>
      </c>
    </row>
    <row r="130" spans="1:10" ht="12.75">
      <c r="A130">
        <f t="shared" si="10"/>
        <v>119</v>
      </c>
      <c r="B130" s="2">
        <f t="shared" si="12"/>
        <v>0.006417824074074075</v>
      </c>
      <c r="D130" s="4">
        <v>249.9</v>
      </c>
      <c r="E130" s="1">
        <f t="shared" si="13"/>
        <v>0.6504340277777777</v>
      </c>
      <c r="F130" s="1">
        <f t="shared" si="9"/>
        <v>1.1440162037037036</v>
      </c>
      <c r="G130" s="28" t="str">
        <f>hiiht2</f>
        <v>Ariok</v>
      </c>
      <c r="H130" t="str">
        <f>hiiht5</f>
        <v>Kiptoo</v>
      </c>
      <c r="I130" t="str">
        <f>hiiht5</f>
        <v>Kiptoo</v>
      </c>
      <c r="J130" s="26" t="str">
        <f>hiiht3</f>
        <v>Hazor</v>
      </c>
    </row>
    <row r="131" spans="1:10" ht="12.75">
      <c r="A131">
        <f t="shared" si="10"/>
        <v>120</v>
      </c>
      <c r="B131" s="2">
        <f t="shared" si="12"/>
        <v>0.004851466049382716</v>
      </c>
      <c r="D131" s="4">
        <v>252</v>
      </c>
      <c r="E131" s="1">
        <f t="shared" si="13"/>
        <v>0.6552854938271604</v>
      </c>
      <c r="F131" s="1">
        <f t="shared" si="9"/>
        <v>1.1504340277777776</v>
      </c>
      <c r="G131" s="33" t="str">
        <f>hiiht1</f>
        <v>Boit</v>
      </c>
      <c r="H131" t="str">
        <f>hiiht6</f>
        <v>Renoo</v>
      </c>
      <c r="I131" t="str">
        <f>hiiht6</f>
        <v>Renoo</v>
      </c>
      <c r="J131" s="26" t="str">
        <f>hiiht4</f>
        <v>Keem</v>
      </c>
    </row>
    <row r="132" spans="1:10" ht="12.75">
      <c r="A132">
        <f t="shared" si="10"/>
        <v>121</v>
      </c>
      <c r="B132" s="2">
        <f t="shared" si="12"/>
        <v>0.006417824074074075</v>
      </c>
      <c r="D132" s="4">
        <v>254.1</v>
      </c>
      <c r="E132" s="1">
        <f t="shared" si="13"/>
        <v>0.6617033179012345</v>
      </c>
      <c r="F132" s="1">
        <f t="shared" si="9"/>
        <v>1.1552854938271604</v>
      </c>
      <c r="G132" s="33" t="str">
        <f>hiiht2</f>
        <v>Ariok</v>
      </c>
      <c r="H132" s="27" t="str">
        <f>hiiht1</f>
        <v>Boit</v>
      </c>
      <c r="I132" s="27" t="str">
        <f>hiiht1</f>
        <v>Boit</v>
      </c>
      <c r="J132" t="str">
        <f>hiiht1</f>
        <v>Boit</v>
      </c>
    </row>
    <row r="133" spans="1:10" ht="12.75">
      <c r="A133">
        <f t="shared" si="10"/>
        <v>122</v>
      </c>
      <c r="B133" s="2">
        <f t="shared" si="12"/>
        <v>0.004695216049382716</v>
      </c>
      <c r="D133" s="4">
        <v>256.2</v>
      </c>
      <c r="E133" s="1">
        <f t="shared" si="13"/>
        <v>0.6663985339506172</v>
      </c>
      <c r="F133" s="1">
        <f t="shared" si="9"/>
        <v>1.1617033179012344</v>
      </c>
      <c r="G133" s="32" t="str">
        <f>hiiht3</f>
        <v>Hazor</v>
      </c>
      <c r="H133" s="27" t="str">
        <f>hiiht2</f>
        <v>Ariok</v>
      </c>
      <c r="I133" s="27" t="str">
        <f>hiiht2</f>
        <v>Ariok</v>
      </c>
      <c r="J133" t="str">
        <f>hiiht2</f>
        <v>Ariok</v>
      </c>
    </row>
    <row r="134" spans="1:10" ht="12.75">
      <c r="A134">
        <f t="shared" si="10"/>
        <v>123</v>
      </c>
      <c r="B134" s="2">
        <f t="shared" si="12"/>
        <v>0.0058526234567901235</v>
      </c>
      <c r="D134" s="4">
        <v>258.3</v>
      </c>
      <c r="E134" s="1">
        <f t="shared" si="13"/>
        <v>0.6722511574074074</v>
      </c>
      <c r="F134" s="1">
        <f t="shared" si="9"/>
        <v>1.166398533950617</v>
      </c>
      <c r="G134" s="32" t="str">
        <f>hiiht4</f>
        <v>Keem</v>
      </c>
      <c r="H134" s="26" t="str">
        <f>hiiht1</f>
        <v>Boit</v>
      </c>
      <c r="I134" s="26" t="str">
        <f>hiiht1</f>
        <v>Boit</v>
      </c>
      <c r="J134" t="str">
        <f>hiiht1</f>
        <v>Boit</v>
      </c>
    </row>
    <row r="135" spans="1:10" ht="12.75">
      <c r="A135">
        <f t="shared" si="10"/>
        <v>124</v>
      </c>
      <c r="B135" s="2">
        <f t="shared" si="12"/>
        <v>0.004695216049382716</v>
      </c>
      <c r="D135" s="4">
        <v>260.4</v>
      </c>
      <c r="E135" s="1">
        <f t="shared" si="13"/>
        <v>0.6769463734567901</v>
      </c>
      <c r="F135" s="1">
        <f t="shared" si="9"/>
        <v>1.1722511574074073</v>
      </c>
      <c r="G135" s="28" t="str">
        <f>hiiht3</f>
        <v>Hazor</v>
      </c>
      <c r="H135" s="26" t="str">
        <f>hiiht2</f>
        <v>Ariok</v>
      </c>
      <c r="I135" s="26" t="str">
        <f>hiiht2</f>
        <v>Ariok</v>
      </c>
      <c r="J135" t="str">
        <f>hiiht2</f>
        <v>Ariok</v>
      </c>
    </row>
    <row r="136" spans="1:10" ht="12.75">
      <c r="A136">
        <f t="shared" si="10"/>
        <v>125</v>
      </c>
      <c r="B136" s="2">
        <f t="shared" si="12"/>
        <v>0.0058526234567901235</v>
      </c>
      <c r="D136" s="4">
        <v>262.5</v>
      </c>
      <c r="E136" s="1">
        <f t="shared" si="13"/>
        <v>0.6827989969135803</v>
      </c>
      <c r="F136" s="1">
        <f t="shared" si="9"/>
        <v>1.17694637345679</v>
      </c>
      <c r="G136" s="28" t="str">
        <f>hiiht4</f>
        <v>Keem</v>
      </c>
      <c r="H136" t="str">
        <f>hiiht5</f>
        <v>Kiptoo</v>
      </c>
      <c r="I136" s="26" t="str">
        <f>hiiht1</f>
        <v>Boit</v>
      </c>
      <c r="J136" s="25" t="str">
        <f>hiiht1</f>
        <v>Boit</v>
      </c>
    </row>
    <row r="137" spans="1:11" ht="12.75">
      <c r="A137">
        <f t="shared" si="10"/>
        <v>126</v>
      </c>
      <c r="B137" s="2">
        <f t="shared" si="12"/>
        <v>0.004695216049382716</v>
      </c>
      <c r="D137" s="4">
        <v>264.6</v>
      </c>
      <c r="E137" s="1">
        <f t="shared" si="13"/>
        <v>0.687494212962963</v>
      </c>
      <c r="F137" s="1">
        <f t="shared" si="9"/>
        <v>1.1827989969135801</v>
      </c>
      <c r="G137" s="32" t="str">
        <f>hiiht3</f>
        <v>Hazor</v>
      </c>
      <c r="H137" t="str">
        <f>hiiht6</f>
        <v>Renoo</v>
      </c>
      <c r="I137" s="26" t="str">
        <f>hiiht2</f>
        <v>Ariok</v>
      </c>
      <c r="J137" s="25" t="str">
        <f>hiiht2</f>
        <v>Ariok</v>
      </c>
      <c r="K137" t="s">
        <v>65</v>
      </c>
    </row>
    <row r="138" spans="1:11" ht="12.75">
      <c r="A138">
        <f t="shared" si="10"/>
        <v>127</v>
      </c>
      <c r="B138" s="2">
        <f t="shared" si="12"/>
        <v>0.0058526234567901235</v>
      </c>
      <c r="D138" s="4">
        <v>266.7</v>
      </c>
      <c r="E138" s="1">
        <f t="shared" si="13"/>
        <v>0.6933468364197531</v>
      </c>
      <c r="F138" s="1">
        <f t="shared" si="9"/>
        <v>1.1874942129629629</v>
      </c>
      <c r="G138" s="32" t="str">
        <f>hiiht4</f>
        <v>Keem</v>
      </c>
      <c r="H138" t="str">
        <f>hiiht5</f>
        <v>Kiptoo</v>
      </c>
      <c r="I138" t="str">
        <f>hiiht5</f>
        <v>Kiptoo</v>
      </c>
      <c r="J138" s="26" t="str">
        <f>hiiht3</f>
        <v>Hazor</v>
      </c>
      <c r="K138" t="s">
        <v>66</v>
      </c>
    </row>
    <row r="139" spans="1:10" ht="12.75">
      <c r="A139">
        <f t="shared" si="10"/>
        <v>128</v>
      </c>
      <c r="B139" s="2">
        <f t="shared" si="12"/>
        <v>0.005046296296296295</v>
      </c>
      <c r="D139" s="4">
        <v>268.8</v>
      </c>
      <c r="E139" s="1">
        <f t="shared" si="13"/>
        <v>0.6983931327160494</v>
      </c>
      <c r="F139" s="1">
        <f t="shared" si="9"/>
        <v>1.193346836419753</v>
      </c>
      <c r="G139" s="35" t="str">
        <f>hiiht5</f>
        <v>Kiptoo</v>
      </c>
      <c r="H139" t="str">
        <f>hiiht6</f>
        <v>Renoo</v>
      </c>
      <c r="I139" t="str">
        <f>hiiht6</f>
        <v>Renoo</v>
      </c>
      <c r="J139" s="26" t="str">
        <f>hiiht4</f>
        <v>Keem</v>
      </c>
    </row>
    <row r="140" spans="1:10" ht="12.75">
      <c r="A140">
        <f t="shared" si="10"/>
        <v>129</v>
      </c>
      <c r="B140" s="2">
        <f t="shared" si="12"/>
        <v>0.005871913580246913</v>
      </c>
      <c r="D140" s="4">
        <v>270.9</v>
      </c>
      <c r="E140" s="1">
        <f t="shared" si="13"/>
        <v>0.7042650462962964</v>
      </c>
      <c r="F140" s="1">
        <f t="shared" si="9"/>
        <v>1.1983931327160495</v>
      </c>
      <c r="G140" s="35" t="str">
        <f>hiiht6</f>
        <v>Renoo</v>
      </c>
      <c r="H140" s="26" t="str">
        <f>hiiht1</f>
        <v>Boit</v>
      </c>
      <c r="I140" t="str">
        <f>hiiht5</f>
        <v>Kiptoo</v>
      </c>
      <c r="J140" t="str">
        <f>hiiht3</f>
        <v>Hazor</v>
      </c>
    </row>
    <row r="141" spans="1:10" ht="12.75">
      <c r="A141">
        <f t="shared" si="10"/>
        <v>130</v>
      </c>
      <c r="B141" s="2">
        <f t="shared" si="12"/>
        <v>0.005046296296296295</v>
      </c>
      <c r="D141" s="4">
        <v>273</v>
      </c>
      <c r="E141" s="1">
        <f t="shared" si="13"/>
        <v>0.7093113425925927</v>
      </c>
      <c r="F141" s="1">
        <f t="shared" si="9"/>
        <v>1.2042650462962965</v>
      </c>
      <c r="G141" s="28" t="str">
        <f>hiiht5</f>
        <v>Kiptoo</v>
      </c>
      <c r="H141" s="26" t="str">
        <f>hiiht2</f>
        <v>Ariok</v>
      </c>
      <c r="I141" t="str">
        <f>hiiht6</f>
        <v>Renoo</v>
      </c>
      <c r="J141" t="str">
        <f>hiiht4</f>
        <v>Keem</v>
      </c>
    </row>
    <row r="142" spans="1:10" ht="12.75">
      <c r="A142">
        <f t="shared" si="10"/>
        <v>131</v>
      </c>
      <c r="B142" s="2">
        <f t="shared" si="12"/>
        <v>0.005871913580246913</v>
      </c>
      <c r="D142" s="4">
        <v>275.1</v>
      </c>
      <c r="E142" s="1">
        <f t="shared" si="13"/>
        <v>0.7151832561728396</v>
      </c>
      <c r="F142" s="1">
        <f aca="true" t="shared" si="14" ref="F142:F203">lahto+E141</f>
        <v>1.2093113425925925</v>
      </c>
      <c r="G142" s="28" t="str">
        <f>hiiht6</f>
        <v>Renoo</v>
      </c>
      <c r="H142" s="26" t="str">
        <f>hiiht1</f>
        <v>Boit</v>
      </c>
      <c r="I142" s="25" t="str">
        <f>hiiht5</f>
        <v>Kiptoo</v>
      </c>
      <c r="J142" s="26" t="str">
        <f>hiiht3</f>
        <v>Hazor</v>
      </c>
    </row>
    <row r="143" spans="1:10" ht="12.75">
      <c r="A143">
        <f t="shared" si="10"/>
        <v>132</v>
      </c>
      <c r="B143" s="2">
        <f t="shared" si="12"/>
        <v>0.005046296296296295</v>
      </c>
      <c r="D143" s="4">
        <v>277.2</v>
      </c>
      <c r="E143" s="1">
        <f t="shared" si="13"/>
        <v>0.7202295524691359</v>
      </c>
      <c r="F143" s="1">
        <f t="shared" si="14"/>
        <v>1.2151832561728395</v>
      </c>
      <c r="G143" s="32" t="str">
        <f>hiiht5</f>
        <v>Kiptoo</v>
      </c>
      <c r="H143" s="26" t="str">
        <f>hiiht2</f>
        <v>Ariok</v>
      </c>
      <c r="I143" s="25" t="str">
        <f>hiiht6</f>
        <v>Renoo</v>
      </c>
      <c r="J143" s="26" t="str">
        <f>hiiht4</f>
        <v>Keem</v>
      </c>
    </row>
    <row r="144" spans="1:10" ht="12.75">
      <c r="A144">
        <f t="shared" si="10"/>
        <v>133</v>
      </c>
      <c r="B144" s="2">
        <f t="shared" si="12"/>
        <v>0.005871913580246913</v>
      </c>
      <c r="D144" s="4">
        <v>279.3</v>
      </c>
      <c r="E144" s="1">
        <f t="shared" si="13"/>
        <v>0.7261014660493829</v>
      </c>
      <c r="F144" s="1">
        <f t="shared" si="14"/>
        <v>1.220229552469136</v>
      </c>
      <c r="G144" s="32" t="str">
        <f>hiiht6</f>
        <v>Renoo</v>
      </c>
      <c r="H144" t="str">
        <f>hiiht5</f>
        <v>Kiptoo</v>
      </c>
      <c r="I144" s="26" t="str">
        <f>hiiht1</f>
        <v>Boit</v>
      </c>
      <c r="J144" s="27" t="str">
        <f>hiiht5</f>
        <v>Kiptoo</v>
      </c>
    </row>
    <row r="145" spans="1:10" ht="12.75">
      <c r="A145">
        <f t="shared" si="10"/>
        <v>134</v>
      </c>
      <c r="B145" s="2">
        <f t="shared" si="12"/>
        <v>0.004695216049382716</v>
      </c>
      <c r="D145" s="4">
        <v>281.4</v>
      </c>
      <c r="E145" s="1">
        <f t="shared" si="13"/>
        <v>0.7307966820987656</v>
      </c>
      <c r="F145" s="1">
        <f t="shared" si="14"/>
        <v>1.226101466049383</v>
      </c>
      <c r="G145" s="30" t="str">
        <f>hiiht3</f>
        <v>Hazor</v>
      </c>
      <c r="H145" t="str">
        <f>hiiht6</f>
        <v>Renoo</v>
      </c>
      <c r="I145" s="26" t="str">
        <f>hiiht2</f>
        <v>Ariok</v>
      </c>
      <c r="J145" s="27" t="str">
        <f>hiiht6</f>
        <v>Renoo</v>
      </c>
    </row>
    <row r="146" spans="1:10" ht="12.75">
      <c r="A146">
        <f t="shared" si="10"/>
        <v>135</v>
      </c>
      <c r="B146" s="2">
        <f t="shared" si="12"/>
        <v>0.0058526234567901235</v>
      </c>
      <c r="D146" s="4">
        <v>283.5</v>
      </c>
      <c r="E146" s="1">
        <f t="shared" si="13"/>
        <v>0.7366493055555557</v>
      </c>
      <c r="F146" s="1">
        <f t="shared" si="14"/>
        <v>1.2307966820987657</v>
      </c>
      <c r="G146" s="30" t="str">
        <f>hiiht4</f>
        <v>Keem</v>
      </c>
      <c r="H146" s="26" t="str">
        <f>hiiht5</f>
        <v>Kiptoo</v>
      </c>
      <c r="I146" s="26" t="str">
        <f>hiiht1</f>
        <v>Boit</v>
      </c>
      <c r="J146" t="str">
        <f>hiiht5</f>
        <v>Kiptoo</v>
      </c>
    </row>
    <row r="147" spans="1:10" ht="12.75">
      <c r="A147">
        <f t="shared" si="10"/>
        <v>136</v>
      </c>
      <c r="B147" s="2">
        <f t="shared" si="12"/>
        <v>0.004695216049382716</v>
      </c>
      <c r="D147" s="4">
        <v>285.6</v>
      </c>
      <c r="E147" s="1">
        <f t="shared" si="13"/>
        <v>0.7413445216049385</v>
      </c>
      <c r="F147" s="1">
        <f t="shared" si="14"/>
        <v>1.2366493055555559</v>
      </c>
      <c r="G147" s="29" t="str">
        <f>hiiht3</f>
        <v>Hazor</v>
      </c>
      <c r="H147" s="26" t="str">
        <f>hiiht6</f>
        <v>Renoo</v>
      </c>
      <c r="I147" s="26" t="str">
        <f>hiiht2</f>
        <v>Ariok</v>
      </c>
      <c r="J147" t="str">
        <f>hiiht6</f>
        <v>Renoo</v>
      </c>
    </row>
    <row r="148" spans="1:10" ht="12.75">
      <c r="A148">
        <f t="shared" si="10"/>
        <v>137</v>
      </c>
      <c r="B148" s="2">
        <f t="shared" si="12"/>
        <v>0.0058526234567901235</v>
      </c>
      <c r="D148" s="4">
        <v>287.7</v>
      </c>
      <c r="E148" s="1">
        <f t="shared" si="13"/>
        <v>0.7471971450617286</v>
      </c>
      <c r="F148" s="1">
        <f t="shared" si="14"/>
        <v>1.2413445216049386</v>
      </c>
      <c r="G148" s="29" t="str">
        <f>hiiht4</f>
        <v>Keem</v>
      </c>
      <c r="H148" s="26" t="str">
        <f>hiiht1</f>
        <v>Boit</v>
      </c>
      <c r="I148" s="26" t="str">
        <f>hiiht1</f>
        <v>Boit</v>
      </c>
      <c r="J148" s="26" t="str">
        <f>hiiht5</f>
        <v>Kiptoo</v>
      </c>
    </row>
    <row r="149" spans="1:10" ht="12.75">
      <c r="A149">
        <f t="shared" si="10"/>
        <v>138</v>
      </c>
      <c r="B149" s="2">
        <f t="shared" si="12"/>
        <v>0.004695216049382716</v>
      </c>
      <c r="D149" s="4">
        <v>289.8</v>
      </c>
      <c r="E149" s="1">
        <f t="shared" si="13"/>
        <v>0.7518923611111114</v>
      </c>
      <c r="F149" s="1">
        <f t="shared" si="14"/>
        <v>1.2471971450617287</v>
      </c>
      <c r="G149" s="30" t="str">
        <f>hiiht3</f>
        <v>Hazor</v>
      </c>
      <c r="H149" s="26" t="str">
        <f>hiiht2</f>
        <v>Ariok</v>
      </c>
      <c r="I149" s="26" t="str">
        <f>hiiht2</f>
        <v>Ariok</v>
      </c>
      <c r="J149" s="26" t="str">
        <f>hiiht6</f>
        <v>Renoo</v>
      </c>
    </row>
    <row r="150" spans="1:10" ht="12.75">
      <c r="A150">
        <f t="shared" si="10"/>
        <v>139</v>
      </c>
      <c r="B150" s="2">
        <f t="shared" si="12"/>
        <v>0.0058526234567901235</v>
      </c>
      <c r="D150" s="4">
        <v>291.9</v>
      </c>
      <c r="E150" s="1">
        <f t="shared" si="13"/>
        <v>0.7577449845679015</v>
      </c>
      <c r="F150" s="1">
        <f t="shared" si="14"/>
        <v>1.2518923611111115</v>
      </c>
      <c r="G150" s="30" t="str">
        <f>hiiht4</f>
        <v>Keem</v>
      </c>
      <c r="H150" s="26" t="str">
        <f>hiiht1</f>
        <v>Boit</v>
      </c>
      <c r="I150" s="27" t="str">
        <f>hiiht3</f>
        <v>Hazor</v>
      </c>
      <c r="J150" s="26" t="str">
        <f>hiiht3</f>
        <v>Hazor</v>
      </c>
    </row>
    <row r="151" spans="1:10" ht="12.75">
      <c r="A151">
        <f t="shared" si="10"/>
        <v>140</v>
      </c>
      <c r="B151" s="2">
        <f t="shared" si="12"/>
        <v>0.005046296296296295</v>
      </c>
      <c r="D151" s="4">
        <v>294</v>
      </c>
      <c r="E151" s="1">
        <f t="shared" si="13"/>
        <v>0.7627912808641978</v>
      </c>
      <c r="F151" s="1">
        <f t="shared" si="14"/>
        <v>1.2577449845679016</v>
      </c>
      <c r="G151" s="30" t="str">
        <f>hiiht5</f>
        <v>Kiptoo</v>
      </c>
      <c r="H151" s="26" t="str">
        <f>hiiht2</f>
        <v>Ariok</v>
      </c>
      <c r="I151" s="27" t="str">
        <f>hiiht4</f>
        <v>Keem</v>
      </c>
      <c r="J151" s="26" t="str">
        <f>hiiht4</f>
        <v>Keem</v>
      </c>
    </row>
    <row r="152" spans="1:10" ht="12.75">
      <c r="A152">
        <f t="shared" si="10"/>
        <v>141</v>
      </c>
      <c r="B152" s="2">
        <f t="shared" si="12"/>
        <v>0.005871913580246913</v>
      </c>
      <c r="D152" s="4">
        <v>296.1</v>
      </c>
      <c r="E152" s="1">
        <f t="shared" si="13"/>
        <v>0.7686631944444448</v>
      </c>
      <c r="F152" s="1">
        <f t="shared" si="14"/>
        <v>1.2627912808641977</v>
      </c>
      <c r="G152" s="30" t="str">
        <f>hiiht6</f>
        <v>Renoo</v>
      </c>
      <c r="H152" t="str">
        <f>hiiht5</f>
        <v>Kiptoo</v>
      </c>
      <c r="I152" s="26" t="str">
        <f>hiiht3</f>
        <v>Hazor</v>
      </c>
      <c r="J152" t="str">
        <f>hiiht3</f>
        <v>Hazor</v>
      </c>
    </row>
    <row r="153" spans="1:10" ht="12.75">
      <c r="A153">
        <f t="shared" si="10"/>
        <v>142</v>
      </c>
      <c r="B153" s="2">
        <f t="shared" si="12"/>
        <v>0.005046296296296295</v>
      </c>
      <c r="D153" s="4">
        <v>298.2</v>
      </c>
      <c r="E153" s="1">
        <f t="shared" si="13"/>
        <v>0.773709490740741</v>
      </c>
      <c r="F153" s="1">
        <f t="shared" si="14"/>
        <v>1.2686631944444446</v>
      </c>
      <c r="G153" s="29" t="str">
        <f>hiiht5</f>
        <v>Kiptoo</v>
      </c>
      <c r="H153" t="str">
        <f>hiiht6</f>
        <v>Renoo</v>
      </c>
      <c r="I153" s="26" t="str">
        <f>hiiht4</f>
        <v>Keem</v>
      </c>
      <c r="J153" t="str">
        <f>hiiht4</f>
        <v>Keem</v>
      </c>
    </row>
    <row r="154" spans="1:10" ht="12.75">
      <c r="A154">
        <f t="shared" si="10"/>
        <v>143</v>
      </c>
      <c r="B154" s="2">
        <f t="shared" si="12"/>
        <v>0.005871913580246913</v>
      </c>
      <c r="D154" s="4">
        <v>300.3</v>
      </c>
      <c r="E154" s="1">
        <f t="shared" si="13"/>
        <v>0.779581404320988</v>
      </c>
      <c r="F154" s="1">
        <f t="shared" si="14"/>
        <v>1.2737094907407411</v>
      </c>
      <c r="G154" s="29" t="str">
        <f>hiiht6</f>
        <v>Renoo</v>
      </c>
      <c r="H154" s="25" t="str">
        <f>hiiht5</f>
        <v>Kiptoo</v>
      </c>
      <c r="I154" s="26" t="str">
        <f>hiiht3</f>
        <v>Hazor</v>
      </c>
      <c r="J154" s="26" t="str">
        <f>hiiht3</f>
        <v>Hazor</v>
      </c>
    </row>
    <row r="155" spans="1:11" ht="12.75">
      <c r="A155">
        <f aca="true" t="shared" si="15" ref="A155:A203">A154+1</f>
        <v>144</v>
      </c>
      <c r="B155" s="2">
        <f t="shared" si="12"/>
        <v>0.005046296296296295</v>
      </c>
      <c r="D155" s="4">
        <v>302.4</v>
      </c>
      <c r="E155" s="1">
        <f t="shared" si="13"/>
        <v>0.7846277006172843</v>
      </c>
      <c r="F155" s="1">
        <f t="shared" si="14"/>
        <v>1.279581404320988</v>
      </c>
      <c r="G155" s="29" t="str">
        <f>hiiht5</f>
        <v>Kiptoo</v>
      </c>
      <c r="H155" s="25" t="str">
        <f>hiiht6</f>
        <v>Renoo</v>
      </c>
      <c r="I155" s="26" t="str">
        <f>hiiht4</f>
        <v>Keem</v>
      </c>
      <c r="J155" s="26" t="str">
        <f>hiiht4</f>
        <v>Keem</v>
      </c>
      <c r="K155" t="s">
        <v>67</v>
      </c>
    </row>
    <row r="156" spans="1:11" ht="12.75">
      <c r="A156">
        <f t="shared" si="15"/>
        <v>145</v>
      </c>
      <c r="B156" s="2">
        <f aca="true" t="shared" si="16" ref="B156:B203">VLOOKUP(G156,henk,2,FALSE)*matka</f>
        <v>0.005871913580246913</v>
      </c>
      <c r="D156" s="4">
        <v>304.5</v>
      </c>
      <c r="E156" s="1">
        <f t="shared" si="13"/>
        <v>0.7904996141975312</v>
      </c>
      <c r="F156" s="1">
        <f t="shared" si="14"/>
        <v>1.2846277006172842</v>
      </c>
      <c r="G156" s="29" t="str">
        <f>hiiht6</f>
        <v>Renoo</v>
      </c>
      <c r="H156" s="27" t="str">
        <f>hiiht3</f>
        <v>Hazor</v>
      </c>
      <c r="I156" s="26" t="str">
        <f>hiiht1</f>
        <v>Boit</v>
      </c>
      <c r="J156" s="26" t="str">
        <f>hiiht5</f>
        <v>Kiptoo</v>
      </c>
      <c r="K156" t="s">
        <v>68</v>
      </c>
    </row>
    <row r="157" spans="1:10" ht="12.75">
      <c r="A157">
        <f t="shared" si="15"/>
        <v>146</v>
      </c>
      <c r="B157" s="2">
        <f t="shared" si="16"/>
        <v>0.004851466049382716</v>
      </c>
      <c r="D157" s="4">
        <v>306.6</v>
      </c>
      <c r="E157" s="1">
        <f t="shared" si="13"/>
        <v>0.7953510802469139</v>
      </c>
      <c r="F157" s="1">
        <f t="shared" si="14"/>
        <v>1.2904996141975311</v>
      </c>
      <c r="G157" s="35" t="str">
        <f>hiiht1</f>
        <v>Boit</v>
      </c>
      <c r="H157" s="27" t="str">
        <f>hiiht4</f>
        <v>Keem</v>
      </c>
      <c r="I157" s="26" t="str">
        <f>hiiht2</f>
        <v>Ariok</v>
      </c>
      <c r="J157" s="26" t="str">
        <f>hiiht6</f>
        <v>Renoo</v>
      </c>
    </row>
    <row r="158" spans="1:10" ht="12.75">
      <c r="A158">
        <f t="shared" si="15"/>
        <v>147</v>
      </c>
      <c r="B158" s="2">
        <f t="shared" si="16"/>
        <v>0.006417824074074075</v>
      </c>
      <c r="D158" s="4">
        <v>308.7</v>
      </c>
      <c r="E158" s="1">
        <f t="shared" si="13"/>
        <v>0.801768904320988</v>
      </c>
      <c r="F158" s="1">
        <f t="shared" si="14"/>
        <v>1.295351080246914</v>
      </c>
      <c r="G158" s="35" t="str">
        <f>hiiht2</f>
        <v>Ariok</v>
      </c>
      <c r="H158" s="26" t="str">
        <f>hiiht3</f>
        <v>Hazor</v>
      </c>
      <c r="I158" s="26" t="str">
        <f>hiiht1</f>
        <v>Boit</v>
      </c>
      <c r="J158" t="str">
        <f>hiiht5</f>
        <v>Kiptoo</v>
      </c>
    </row>
    <row r="159" spans="1:10" ht="12.75">
      <c r="A159">
        <f t="shared" si="15"/>
        <v>148</v>
      </c>
      <c r="B159" s="2">
        <f t="shared" si="16"/>
        <v>0.004851466049382716</v>
      </c>
      <c r="D159" s="4">
        <v>310.8</v>
      </c>
      <c r="E159" s="1">
        <f t="shared" si="13"/>
        <v>0.8066203703703707</v>
      </c>
      <c r="F159" s="1">
        <f t="shared" si="14"/>
        <v>1.301768904320988</v>
      </c>
      <c r="G159" s="28" t="str">
        <f>hiiht1</f>
        <v>Boit</v>
      </c>
      <c r="H159" s="26" t="str">
        <f>hiiht4</f>
        <v>Keem</v>
      </c>
      <c r="I159" s="26" t="str">
        <f>hiiht2</f>
        <v>Ariok</v>
      </c>
      <c r="J159" t="str">
        <f>hiiht6</f>
        <v>Renoo</v>
      </c>
    </row>
    <row r="160" spans="1:10" ht="12.75">
      <c r="A160">
        <f t="shared" si="15"/>
        <v>149</v>
      </c>
      <c r="B160" s="2">
        <f t="shared" si="16"/>
        <v>0.006417824074074075</v>
      </c>
      <c r="D160" s="4">
        <v>312.9</v>
      </c>
      <c r="E160" s="1">
        <f t="shared" si="13"/>
        <v>0.8130381944444448</v>
      </c>
      <c r="F160" s="1">
        <f t="shared" si="14"/>
        <v>1.3066203703703707</v>
      </c>
      <c r="G160" s="28" t="str">
        <f>hiiht2</f>
        <v>Ariok</v>
      </c>
      <c r="H160" s="26" t="str">
        <f>hiiht1</f>
        <v>Boit</v>
      </c>
      <c r="I160" s="26" t="str">
        <f>hiiht1</f>
        <v>Boit</v>
      </c>
      <c r="J160" t="str">
        <f>hiiht5</f>
        <v>Kiptoo</v>
      </c>
    </row>
    <row r="161" spans="1:11" ht="12.75">
      <c r="A161">
        <f t="shared" si="15"/>
        <v>150</v>
      </c>
      <c r="B161" s="2">
        <f t="shared" si="16"/>
        <v>0.004851466049382716</v>
      </c>
      <c r="D161" s="4">
        <v>315</v>
      </c>
      <c r="E161" s="1">
        <f t="shared" si="13"/>
        <v>0.8178896604938275</v>
      </c>
      <c r="F161" s="1">
        <f t="shared" si="14"/>
        <v>1.3130381944444447</v>
      </c>
      <c r="G161" s="28" t="str">
        <f>hiiht1</f>
        <v>Boit</v>
      </c>
      <c r="H161" s="26" t="str">
        <f>hiiht2</f>
        <v>Ariok</v>
      </c>
      <c r="I161" s="26" t="str">
        <f>hiiht2</f>
        <v>Ariok</v>
      </c>
      <c r="J161" t="str">
        <f>hiiht6</f>
        <v>Renoo</v>
      </c>
      <c r="K161" t="s">
        <v>55</v>
      </c>
    </row>
    <row r="162" spans="1:11" ht="12.75">
      <c r="A162">
        <f t="shared" si="15"/>
        <v>151</v>
      </c>
      <c r="B162" s="2">
        <f t="shared" si="16"/>
        <v>0.006417824074074075</v>
      </c>
      <c r="D162" s="4">
        <v>317.1</v>
      </c>
      <c r="E162" s="1">
        <f t="shared" si="13"/>
        <v>0.8243074845679016</v>
      </c>
      <c r="F162" s="1">
        <f t="shared" si="14"/>
        <v>1.3178896604938275</v>
      </c>
      <c r="G162" s="28" t="str">
        <f>hiiht2</f>
        <v>Ariok</v>
      </c>
      <c r="H162" s="26" t="str">
        <f>hiiht1</f>
        <v>Boit</v>
      </c>
      <c r="I162" s="26" t="str">
        <f>hiiht3</f>
        <v>Hazor</v>
      </c>
      <c r="J162" s="27" t="str">
        <f>hiiht1</f>
        <v>Boit</v>
      </c>
      <c r="K162" t="s">
        <v>56</v>
      </c>
    </row>
    <row r="163" spans="1:10" ht="12.75">
      <c r="A163">
        <f t="shared" si="15"/>
        <v>152</v>
      </c>
      <c r="B163" s="2">
        <f t="shared" si="16"/>
        <v>0.004695216049382716</v>
      </c>
      <c r="D163" s="4">
        <v>319.2</v>
      </c>
      <c r="E163" s="1">
        <f t="shared" si="13"/>
        <v>0.8290027006172843</v>
      </c>
      <c r="F163" s="1">
        <f t="shared" si="14"/>
        <v>1.3243074845679015</v>
      </c>
      <c r="G163" s="28" t="str">
        <f>hiiht3</f>
        <v>Hazor</v>
      </c>
      <c r="H163" s="26" t="str">
        <f>hiiht2</f>
        <v>Ariok</v>
      </c>
      <c r="I163" s="26" t="str">
        <f>hiiht4</f>
        <v>Keem</v>
      </c>
      <c r="J163" s="27" t="str">
        <f>hiiht2</f>
        <v>Ariok</v>
      </c>
    </row>
    <row r="164" spans="1:10" ht="12.75">
      <c r="A164">
        <f t="shared" si="15"/>
        <v>153</v>
      </c>
      <c r="B164" s="2">
        <f t="shared" si="16"/>
        <v>0.0058526234567901235</v>
      </c>
      <c r="D164" s="4">
        <v>321.3</v>
      </c>
      <c r="E164" s="1">
        <f t="shared" si="13"/>
        <v>0.8348553240740745</v>
      </c>
      <c r="F164" s="1">
        <f t="shared" si="14"/>
        <v>1.3290027006172842</v>
      </c>
      <c r="G164" s="28" t="str">
        <f>hiiht4</f>
        <v>Keem</v>
      </c>
      <c r="H164" s="26" t="str">
        <f>hiiht3</f>
        <v>Hazor</v>
      </c>
      <c r="I164" s="26" t="str">
        <f>hiiht3</f>
        <v>Hazor</v>
      </c>
      <c r="J164" t="str">
        <f>hiiht1</f>
        <v>Boit</v>
      </c>
    </row>
    <row r="165" spans="1:10" ht="12.75">
      <c r="A165">
        <f t="shared" si="15"/>
        <v>154</v>
      </c>
      <c r="B165" s="2">
        <f t="shared" si="16"/>
        <v>0.004695216049382716</v>
      </c>
      <c r="D165" s="4">
        <v>323.4</v>
      </c>
      <c r="E165" s="1">
        <f t="shared" si="13"/>
        <v>0.8395505401234572</v>
      </c>
      <c r="F165" s="1">
        <f t="shared" si="14"/>
        <v>1.3348553240740744</v>
      </c>
      <c r="G165" s="28" t="str">
        <f>hiiht3</f>
        <v>Hazor</v>
      </c>
      <c r="H165" s="26" t="str">
        <f>hiiht4</f>
        <v>Keem</v>
      </c>
      <c r="I165" s="26" t="str">
        <f>hiiht4</f>
        <v>Keem</v>
      </c>
      <c r="J165" t="str">
        <f>hiiht2</f>
        <v>Ariok</v>
      </c>
    </row>
    <row r="166" spans="1:10" ht="12.75">
      <c r="A166">
        <f t="shared" si="15"/>
        <v>155</v>
      </c>
      <c r="B166" s="2">
        <f t="shared" si="16"/>
        <v>0.0058526234567901235</v>
      </c>
      <c r="D166" s="4">
        <v>325.5</v>
      </c>
      <c r="E166" s="1">
        <f t="shared" si="13"/>
        <v>0.8454031635802474</v>
      </c>
      <c r="F166" s="1">
        <f t="shared" si="14"/>
        <v>1.339550540123457</v>
      </c>
      <c r="G166" s="28" t="str">
        <f>hiiht4</f>
        <v>Keem</v>
      </c>
      <c r="H166" s="26" t="str">
        <f>hiiht3</f>
        <v>Hazor</v>
      </c>
      <c r="I166" s="26" t="str">
        <f>hiiht3</f>
        <v>Hazor</v>
      </c>
      <c r="J166" t="str">
        <f>hiiht1</f>
        <v>Boit</v>
      </c>
    </row>
    <row r="167" spans="1:11" ht="12.75">
      <c r="A167">
        <f t="shared" si="15"/>
        <v>156</v>
      </c>
      <c r="B167" s="2">
        <f t="shared" si="16"/>
        <v>0.004695216049382716</v>
      </c>
      <c r="D167" s="4">
        <v>327.6</v>
      </c>
      <c r="E167" s="1">
        <f t="shared" si="13"/>
        <v>0.8500983796296301</v>
      </c>
      <c r="F167" s="1">
        <f t="shared" si="14"/>
        <v>1.3454031635802473</v>
      </c>
      <c r="G167" s="28" t="str">
        <f>hiiht3</f>
        <v>Hazor</v>
      </c>
      <c r="H167" s="26" t="str">
        <f>hiiht4</f>
        <v>Keem</v>
      </c>
      <c r="I167" s="26" t="str">
        <f>hiiht4</f>
        <v>Keem</v>
      </c>
      <c r="J167" t="str">
        <f>hiiht2</f>
        <v>Ariok</v>
      </c>
      <c r="K167" t="s">
        <v>57</v>
      </c>
    </row>
    <row r="168" spans="1:11" ht="12.75">
      <c r="A168">
        <f t="shared" si="15"/>
        <v>157</v>
      </c>
      <c r="B168" s="2">
        <f t="shared" si="16"/>
        <v>0.0058526234567901235</v>
      </c>
      <c r="D168" s="4">
        <v>329.7</v>
      </c>
      <c r="E168" s="1">
        <f t="shared" si="13"/>
        <v>0.8559510030864202</v>
      </c>
      <c r="F168" s="1">
        <f t="shared" si="14"/>
        <v>1.35009837962963</v>
      </c>
      <c r="G168" s="28" t="str">
        <f>hiiht4</f>
        <v>Keem</v>
      </c>
      <c r="H168" s="26" t="str">
        <f>hiiht1</f>
        <v>Boit</v>
      </c>
      <c r="I168" s="27" t="str">
        <f>hiiht5</f>
        <v>Kiptoo</v>
      </c>
      <c r="J168" t="str">
        <f>hiiht3</f>
        <v>Hazor</v>
      </c>
      <c r="K168" t="s">
        <v>58</v>
      </c>
    </row>
    <row r="169" spans="1:10" ht="12.75">
      <c r="A169">
        <f t="shared" si="15"/>
        <v>158</v>
      </c>
      <c r="B169" s="2">
        <f t="shared" si="16"/>
        <v>0.005046296296296295</v>
      </c>
      <c r="D169" s="4">
        <v>331.8</v>
      </c>
      <c r="E169" s="1">
        <f t="shared" si="13"/>
        <v>0.8609972993827165</v>
      </c>
      <c r="F169" s="1">
        <f t="shared" si="14"/>
        <v>1.3559510030864201</v>
      </c>
      <c r="G169" s="32" t="str">
        <f>hiiht5</f>
        <v>Kiptoo</v>
      </c>
      <c r="H169" s="26" t="str">
        <f>hiiht2</f>
        <v>Ariok</v>
      </c>
      <c r="I169" s="27" t="str">
        <f>hiiht6</f>
        <v>Renoo</v>
      </c>
      <c r="J169" t="str">
        <f>hiiht4</f>
        <v>Keem</v>
      </c>
    </row>
    <row r="170" spans="1:10" ht="12.75">
      <c r="A170">
        <f t="shared" si="15"/>
        <v>159</v>
      </c>
      <c r="B170" s="2">
        <f t="shared" si="16"/>
        <v>0.005871913580246913</v>
      </c>
      <c r="D170" s="4">
        <v>333.9</v>
      </c>
      <c r="E170" s="1">
        <f t="shared" si="13"/>
        <v>0.8668692129629635</v>
      </c>
      <c r="F170" s="1">
        <f t="shared" si="14"/>
        <v>1.3609972993827166</v>
      </c>
      <c r="G170" s="32" t="str">
        <f>hiiht6</f>
        <v>Renoo</v>
      </c>
      <c r="H170" s="26" t="str">
        <f>hiiht1</f>
        <v>Boit</v>
      </c>
      <c r="I170" s="26" t="str">
        <f>hiiht5</f>
        <v>Kiptoo</v>
      </c>
      <c r="J170" t="str">
        <f>hiiht3</f>
        <v>Hazor</v>
      </c>
    </row>
    <row r="171" spans="1:10" ht="12.75">
      <c r="A171">
        <f t="shared" si="15"/>
        <v>160</v>
      </c>
      <c r="B171" s="2">
        <f t="shared" si="16"/>
        <v>0.005046296296296295</v>
      </c>
      <c r="D171" s="4">
        <v>336</v>
      </c>
      <c r="E171" s="1">
        <f t="shared" si="13"/>
        <v>0.8719155092592598</v>
      </c>
      <c r="F171" s="1">
        <f t="shared" si="14"/>
        <v>1.3668692129629636</v>
      </c>
      <c r="G171" s="28" t="str">
        <f>hiiht5</f>
        <v>Kiptoo</v>
      </c>
      <c r="H171" s="26" t="str">
        <f>hiiht2</f>
        <v>Ariok</v>
      </c>
      <c r="I171" s="26" t="str">
        <f>hiiht6</f>
        <v>Renoo</v>
      </c>
      <c r="J171" t="str">
        <f>hiiht4</f>
        <v>Keem</v>
      </c>
    </row>
    <row r="172" spans="1:10" ht="12.75">
      <c r="A172">
        <f t="shared" si="15"/>
        <v>161</v>
      </c>
      <c r="B172" s="2">
        <f t="shared" si="16"/>
        <v>0.005871913580246913</v>
      </c>
      <c r="D172" s="4">
        <v>338.1</v>
      </c>
      <c r="E172" s="1">
        <f t="shared" si="13"/>
        <v>0.8777874228395067</v>
      </c>
      <c r="F172" s="1">
        <f t="shared" si="14"/>
        <v>1.3719155092592596</v>
      </c>
      <c r="G172" s="28" t="str">
        <f>hiiht6</f>
        <v>Renoo</v>
      </c>
      <c r="H172" s="26" t="str">
        <f>hiiht3</f>
        <v>Hazor</v>
      </c>
      <c r="I172" s="26" t="str">
        <f>hiiht5</f>
        <v>Kiptoo</v>
      </c>
      <c r="J172" t="str">
        <f>hiiht3</f>
        <v>Hazor</v>
      </c>
    </row>
    <row r="173" spans="1:11" ht="12.75">
      <c r="A173">
        <f t="shared" si="15"/>
        <v>162</v>
      </c>
      <c r="B173" s="2">
        <f t="shared" si="16"/>
        <v>0.005046296296296295</v>
      </c>
      <c r="D173" s="4">
        <v>340.2</v>
      </c>
      <c r="E173" s="1">
        <f t="shared" si="13"/>
        <v>0.882833719135803</v>
      </c>
      <c r="F173" s="1">
        <f t="shared" si="14"/>
        <v>1.3777874228395066</v>
      </c>
      <c r="G173" s="28" t="str">
        <f>hiiht5</f>
        <v>Kiptoo</v>
      </c>
      <c r="H173" s="26" t="str">
        <f>hiiht4</f>
        <v>Keem</v>
      </c>
      <c r="I173" s="26" t="str">
        <f>hiiht6</f>
        <v>Renoo</v>
      </c>
      <c r="J173" t="str">
        <f>hiiht4</f>
        <v>Keem</v>
      </c>
      <c r="K173" t="s">
        <v>59</v>
      </c>
    </row>
    <row r="174" spans="1:11" ht="12.75">
      <c r="A174">
        <f t="shared" si="15"/>
        <v>163</v>
      </c>
      <c r="B174" s="2">
        <f t="shared" si="16"/>
        <v>0.005871913580246913</v>
      </c>
      <c r="D174" s="4">
        <v>342.3</v>
      </c>
      <c r="E174" s="1">
        <f aca="true" t="shared" si="17" ref="E174:E203">B174+E173</f>
        <v>0.88870563271605</v>
      </c>
      <c r="F174" s="1">
        <f t="shared" si="14"/>
        <v>1.382833719135803</v>
      </c>
      <c r="G174" s="28" t="str">
        <f>hiiht6</f>
        <v>Renoo</v>
      </c>
      <c r="H174" s="26" t="str">
        <f>hiiht3</f>
        <v>Hazor</v>
      </c>
      <c r="I174" s="26" t="str">
        <f>hiiht1</f>
        <v>Boit</v>
      </c>
      <c r="J174" s="26" t="str">
        <f>hiiht5</f>
        <v>Kiptoo</v>
      </c>
      <c r="K174" t="s">
        <v>60</v>
      </c>
    </row>
    <row r="175" spans="1:10" ht="12.75">
      <c r="A175">
        <f t="shared" si="15"/>
        <v>164</v>
      </c>
      <c r="B175" s="2">
        <f t="shared" si="16"/>
        <v>0.004851466049382716</v>
      </c>
      <c r="D175" s="4">
        <v>344.4</v>
      </c>
      <c r="E175" s="1">
        <f t="shared" si="17"/>
        <v>0.8935570987654327</v>
      </c>
      <c r="F175" s="1">
        <f t="shared" si="14"/>
        <v>1.38870563271605</v>
      </c>
      <c r="G175" s="29" t="str">
        <f>hiiht1</f>
        <v>Boit</v>
      </c>
      <c r="H175" s="26" t="str">
        <f>hiiht4</f>
        <v>Keem</v>
      </c>
      <c r="I175" s="26" t="str">
        <f>hiiht4</f>
        <v>Keem</v>
      </c>
      <c r="J175" s="26" t="str">
        <f>hiiht6</f>
        <v>Renoo</v>
      </c>
    </row>
    <row r="176" spans="1:10" ht="12.75">
      <c r="A176">
        <f t="shared" si="15"/>
        <v>165</v>
      </c>
      <c r="B176" s="2">
        <f t="shared" si="16"/>
        <v>0.006417824074074075</v>
      </c>
      <c r="D176" s="4">
        <v>346.5</v>
      </c>
      <c r="E176" s="1">
        <f t="shared" si="17"/>
        <v>0.8999749228395068</v>
      </c>
      <c r="F176" s="1">
        <f t="shared" si="14"/>
        <v>1.3935570987654327</v>
      </c>
      <c r="G176" s="29" t="str">
        <f>hiiht2</f>
        <v>Ariok</v>
      </c>
      <c r="H176" s="26" t="str">
        <f>hiiht1</f>
        <v>Boit</v>
      </c>
      <c r="I176" s="26" t="str">
        <f>hiiht2</f>
        <v>Ariok</v>
      </c>
      <c r="J176" t="str">
        <f>hiiht5</f>
        <v>Kiptoo</v>
      </c>
    </row>
    <row r="177" spans="1:10" ht="12.75">
      <c r="A177">
        <f t="shared" si="15"/>
        <v>166</v>
      </c>
      <c r="B177" s="2">
        <f t="shared" si="16"/>
        <v>0.004851466049382716</v>
      </c>
      <c r="D177" s="4">
        <v>348.6</v>
      </c>
      <c r="E177" s="1">
        <f t="shared" si="17"/>
        <v>0.9048263888888894</v>
      </c>
      <c r="F177" s="1">
        <f t="shared" si="14"/>
        <v>1.3999749228395069</v>
      </c>
      <c r="G177" s="29" t="str">
        <f>hiiht1</f>
        <v>Boit</v>
      </c>
      <c r="H177" s="26" t="str">
        <f>hiiht2</f>
        <v>Ariok</v>
      </c>
      <c r="I177" s="26" t="str">
        <f>hiiht4</f>
        <v>Keem</v>
      </c>
      <c r="J177" t="str">
        <f>hiiht6</f>
        <v>Renoo</v>
      </c>
    </row>
    <row r="178" spans="1:10" ht="12.75">
      <c r="A178">
        <f t="shared" si="15"/>
        <v>167</v>
      </c>
      <c r="B178" s="2">
        <f t="shared" si="16"/>
        <v>0.006417824074074075</v>
      </c>
      <c r="D178" s="4">
        <v>350.7</v>
      </c>
      <c r="E178" s="1">
        <f t="shared" si="17"/>
        <v>0.9112442129629635</v>
      </c>
      <c r="F178" s="1">
        <f t="shared" si="14"/>
        <v>1.4048263888888894</v>
      </c>
      <c r="G178" s="29" t="str">
        <f>hiiht2</f>
        <v>Ariok</v>
      </c>
      <c r="H178" s="26" t="str">
        <f>hiiht1</f>
        <v>Boit</v>
      </c>
      <c r="I178" s="26" t="str">
        <f>hiiht3</f>
        <v>Hazor</v>
      </c>
      <c r="J178" t="str">
        <f>hiiht5</f>
        <v>Kiptoo</v>
      </c>
    </row>
    <row r="179" spans="1:11" ht="12.75">
      <c r="A179">
        <f t="shared" si="15"/>
        <v>168</v>
      </c>
      <c r="B179" s="2">
        <f t="shared" si="16"/>
        <v>0.004851466049382716</v>
      </c>
      <c r="D179" s="4">
        <v>352.8</v>
      </c>
      <c r="E179" s="1">
        <f t="shared" si="17"/>
        <v>0.9160956790123462</v>
      </c>
      <c r="F179" s="1">
        <f t="shared" si="14"/>
        <v>1.4112442129629637</v>
      </c>
      <c r="G179" s="29" t="str">
        <f>hiiht1</f>
        <v>Boit</v>
      </c>
      <c r="H179" s="26" t="str">
        <f>hiiht2</f>
        <v>Ariok</v>
      </c>
      <c r="I179" s="26" t="str">
        <f>hiiht4</f>
        <v>Keem</v>
      </c>
      <c r="J179" t="str">
        <f>hiiht6</f>
        <v>Renoo</v>
      </c>
      <c r="K179" t="s">
        <v>53</v>
      </c>
    </row>
    <row r="180" spans="1:10" ht="12.75">
      <c r="A180">
        <f t="shared" si="15"/>
        <v>169</v>
      </c>
      <c r="B180" s="2">
        <f t="shared" si="16"/>
        <v>0.004695216049382716</v>
      </c>
      <c r="D180" s="4">
        <v>354.9</v>
      </c>
      <c r="E180" s="1">
        <f t="shared" si="17"/>
        <v>0.920790895061729</v>
      </c>
      <c r="F180" s="1">
        <f t="shared" si="14"/>
        <v>1.4160956790123462</v>
      </c>
      <c r="G180" s="29" t="str">
        <f>hiiht3</f>
        <v>Hazor</v>
      </c>
      <c r="H180" s="26" t="str">
        <f>hiiht3</f>
        <v>Hazor</v>
      </c>
      <c r="I180" s="26" t="str">
        <f>hiiht5</f>
        <v>Kiptoo</v>
      </c>
      <c r="J180" t="str">
        <f>hiiht1</f>
        <v>Boit</v>
      </c>
    </row>
    <row r="181" spans="1:10" ht="12.75">
      <c r="A181">
        <f t="shared" si="15"/>
        <v>170</v>
      </c>
      <c r="B181" s="2">
        <f t="shared" si="16"/>
        <v>0.0058526234567901235</v>
      </c>
      <c r="D181" s="4">
        <v>357</v>
      </c>
      <c r="E181" s="1">
        <f t="shared" si="17"/>
        <v>0.9266435185185191</v>
      </c>
      <c r="F181" s="1">
        <f t="shared" si="14"/>
        <v>1.420790895061729</v>
      </c>
      <c r="G181" s="29" t="str">
        <f>hiiht4</f>
        <v>Keem</v>
      </c>
      <c r="H181" s="26" t="str">
        <f>hiiht4</f>
        <v>Keem</v>
      </c>
      <c r="I181" s="26" t="str">
        <f>hiiht4</f>
        <v>Keem</v>
      </c>
      <c r="J181" t="str">
        <f>hiiht2</f>
        <v>Ariok</v>
      </c>
    </row>
    <row r="182" spans="1:10" ht="12.75">
      <c r="A182">
        <f t="shared" si="15"/>
        <v>171</v>
      </c>
      <c r="B182" s="2">
        <f t="shared" si="16"/>
        <v>0.004695216049382716</v>
      </c>
      <c r="D182" s="4">
        <v>359.1</v>
      </c>
      <c r="E182" s="1">
        <f t="shared" si="17"/>
        <v>0.9313387345679018</v>
      </c>
      <c r="F182" s="1">
        <f t="shared" si="14"/>
        <v>1.4266435185185191</v>
      </c>
      <c r="G182" s="29" t="str">
        <f>hiiht3</f>
        <v>Hazor</v>
      </c>
      <c r="H182" s="26" t="str">
        <f>hiiht3</f>
        <v>Hazor</v>
      </c>
      <c r="I182" s="26" t="str">
        <f>hiiht6</f>
        <v>Renoo</v>
      </c>
      <c r="J182" t="str">
        <f>hiiht1</f>
        <v>Boit</v>
      </c>
    </row>
    <row r="183" spans="1:10" ht="12.75">
      <c r="A183">
        <f t="shared" si="15"/>
        <v>172</v>
      </c>
      <c r="B183" s="2">
        <f t="shared" si="16"/>
        <v>0.0058526234567901235</v>
      </c>
      <c r="D183" s="4">
        <v>361.2</v>
      </c>
      <c r="E183" s="1">
        <f t="shared" si="17"/>
        <v>0.937191358024692</v>
      </c>
      <c r="F183" s="1">
        <f t="shared" si="14"/>
        <v>1.4313387345679018</v>
      </c>
      <c r="G183" s="29" t="str">
        <f>hiiht4</f>
        <v>Keem</v>
      </c>
      <c r="H183" s="26" t="str">
        <f>hiiht4</f>
        <v>Keem</v>
      </c>
      <c r="I183" s="25" t="str">
        <f>hiiht4</f>
        <v>Keem</v>
      </c>
      <c r="J183" t="str">
        <f>hiiht2</f>
        <v>Ariok</v>
      </c>
    </row>
    <row r="184" spans="1:10" ht="12.75">
      <c r="A184">
        <f t="shared" si="15"/>
        <v>173</v>
      </c>
      <c r="B184" s="2">
        <f t="shared" si="16"/>
        <v>0.005046296296296295</v>
      </c>
      <c r="D184" s="4">
        <v>363.3</v>
      </c>
      <c r="E184" s="1">
        <f t="shared" si="17"/>
        <v>0.9422376543209883</v>
      </c>
      <c r="F184" s="1">
        <f t="shared" si="14"/>
        <v>1.437191358024692</v>
      </c>
      <c r="G184" s="30" t="str">
        <f>hiiht5</f>
        <v>Kiptoo</v>
      </c>
      <c r="H184" s="27" t="str">
        <f>hiiht5</f>
        <v>Kiptoo</v>
      </c>
      <c r="I184" s="26" t="str">
        <f>hiiht1</f>
        <v>Boit</v>
      </c>
      <c r="J184" t="str">
        <f>hiiht3</f>
        <v>Hazor</v>
      </c>
    </row>
    <row r="185" spans="1:10" ht="12.75">
      <c r="A185">
        <f t="shared" si="15"/>
        <v>174</v>
      </c>
      <c r="B185" s="2">
        <f t="shared" si="16"/>
        <v>0.005871913580246913</v>
      </c>
      <c r="D185" s="4">
        <v>365.4</v>
      </c>
      <c r="E185" s="1">
        <f t="shared" si="17"/>
        <v>0.9481095679012352</v>
      </c>
      <c r="F185" s="1">
        <f t="shared" si="14"/>
        <v>1.4422376543209883</v>
      </c>
      <c r="G185" s="30" t="str">
        <f>hiiht6</f>
        <v>Renoo</v>
      </c>
      <c r="H185" s="27" t="str">
        <f>hiiht6</f>
        <v>Renoo</v>
      </c>
      <c r="I185" s="26" t="str">
        <f>hiiht2</f>
        <v>Ariok</v>
      </c>
      <c r="J185" t="str">
        <f>hiiht4</f>
        <v>Keem</v>
      </c>
    </row>
    <row r="186" spans="1:10" ht="12.75">
      <c r="A186">
        <f t="shared" si="15"/>
        <v>175</v>
      </c>
      <c r="B186" s="2">
        <f t="shared" si="16"/>
        <v>0.005046296296296295</v>
      </c>
      <c r="D186" s="4">
        <v>367.5</v>
      </c>
      <c r="E186" s="1">
        <f t="shared" si="17"/>
        <v>0.9531558641975315</v>
      </c>
      <c r="F186" s="1">
        <f t="shared" si="14"/>
        <v>1.4481095679012352</v>
      </c>
      <c r="G186" s="29" t="str">
        <f>hiiht5</f>
        <v>Kiptoo</v>
      </c>
      <c r="H186" s="26" t="str">
        <f>hiiht5</f>
        <v>Kiptoo</v>
      </c>
      <c r="I186" s="26" t="str">
        <f>hiiht3</f>
        <v>Hazor</v>
      </c>
      <c r="J186" t="str">
        <f>hiiht3</f>
        <v>Hazor</v>
      </c>
    </row>
    <row r="187" spans="1:10" ht="12.75">
      <c r="A187">
        <f t="shared" si="15"/>
        <v>176</v>
      </c>
      <c r="B187" s="2">
        <f t="shared" si="16"/>
        <v>0.005871913580246913</v>
      </c>
      <c r="D187" s="4">
        <v>369.6</v>
      </c>
      <c r="E187" s="1">
        <f t="shared" si="17"/>
        <v>0.9590277777777785</v>
      </c>
      <c r="F187" s="1">
        <f t="shared" si="14"/>
        <v>1.4531558641975315</v>
      </c>
      <c r="G187" s="29" t="str">
        <f>hiiht6</f>
        <v>Renoo</v>
      </c>
      <c r="H187" s="26" t="str">
        <f>hiiht6</f>
        <v>Renoo</v>
      </c>
      <c r="I187" s="26" t="str">
        <f>hiiht5</f>
        <v>Kiptoo</v>
      </c>
      <c r="J187" t="str">
        <f>hiiht4</f>
        <v>Keem</v>
      </c>
    </row>
    <row r="188" spans="1:10" ht="12.75">
      <c r="A188">
        <f t="shared" si="15"/>
        <v>177</v>
      </c>
      <c r="B188" s="2">
        <f t="shared" si="16"/>
        <v>0.004695216049382716</v>
      </c>
      <c r="D188" s="4">
        <v>371.7</v>
      </c>
      <c r="E188" s="1">
        <f t="shared" si="17"/>
        <v>0.9637229938271612</v>
      </c>
      <c r="F188" s="1">
        <f t="shared" si="14"/>
        <v>1.4590277777777785</v>
      </c>
      <c r="G188" s="32" t="str">
        <f>hiiht3</f>
        <v>Hazor</v>
      </c>
      <c r="H188" s="26" t="str">
        <f>hiiht1</f>
        <v>Boit</v>
      </c>
      <c r="I188" s="26" t="str">
        <f>hiiht6</f>
        <v>Renoo</v>
      </c>
      <c r="J188" s="26" t="str">
        <f>hiiht5</f>
        <v>Kiptoo</v>
      </c>
    </row>
    <row r="189" spans="1:10" ht="12.75">
      <c r="A189">
        <f t="shared" si="15"/>
        <v>178</v>
      </c>
      <c r="B189" s="2">
        <f t="shared" si="16"/>
        <v>0.0058526234567901235</v>
      </c>
      <c r="D189" s="4">
        <v>373.8</v>
      </c>
      <c r="E189" s="1">
        <f t="shared" si="17"/>
        <v>0.9695756172839514</v>
      </c>
      <c r="F189" s="1">
        <f t="shared" si="14"/>
        <v>1.4637229938271612</v>
      </c>
      <c r="G189" s="32" t="str">
        <f>hiiht4</f>
        <v>Keem</v>
      </c>
      <c r="H189" s="26" t="str">
        <f>hiiht4</f>
        <v>Keem</v>
      </c>
      <c r="I189" s="26" t="str">
        <f>hiiht1</f>
        <v>Boit</v>
      </c>
      <c r="J189" s="26" t="str">
        <f>hiiht6</f>
        <v>Renoo</v>
      </c>
    </row>
    <row r="190" spans="1:10" ht="12.75">
      <c r="A190">
        <f t="shared" si="15"/>
        <v>179</v>
      </c>
      <c r="B190" s="2">
        <f t="shared" si="16"/>
        <v>0.005046296296296295</v>
      </c>
      <c r="D190" s="4">
        <v>375.9</v>
      </c>
      <c r="E190" s="1">
        <f t="shared" si="17"/>
        <v>0.9746219135802476</v>
      </c>
      <c r="F190" s="1">
        <f t="shared" si="14"/>
        <v>1.4695756172839514</v>
      </c>
      <c r="G190" s="32" t="str">
        <f>hiiht5</f>
        <v>Kiptoo</v>
      </c>
      <c r="H190" s="26" t="str">
        <f>hiiht2</f>
        <v>Ariok</v>
      </c>
      <c r="I190" s="26" t="str">
        <f>hiiht2</f>
        <v>Ariok</v>
      </c>
      <c r="J190" t="str">
        <f>hiiht5</f>
        <v>Kiptoo</v>
      </c>
    </row>
    <row r="191" spans="1:10" ht="12.75">
      <c r="A191">
        <f t="shared" si="15"/>
        <v>180</v>
      </c>
      <c r="B191" s="2">
        <f t="shared" si="16"/>
        <v>0.005871913580246913</v>
      </c>
      <c r="D191" s="4">
        <v>378</v>
      </c>
      <c r="E191" s="1">
        <f t="shared" si="17"/>
        <v>0.9804938271604946</v>
      </c>
      <c r="F191" s="1">
        <f t="shared" si="14"/>
        <v>1.4746219135802476</v>
      </c>
      <c r="G191" s="32" t="str">
        <f>hiiht6</f>
        <v>Renoo</v>
      </c>
      <c r="H191" s="26" t="str">
        <f>hiiht4</f>
        <v>Keem</v>
      </c>
      <c r="I191" s="26" t="str">
        <f>hiiht3</f>
        <v>Hazor</v>
      </c>
      <c r="J191" t="str">
        <f>hiiht6</f>
        <v>Renoo</v>
      </c>
    </row>
    <row r="192" spans="1:10" ht="12.75">
      <c r="A192">
        <f t="shared" si="15"/>
        <v>181</v>
      </c>
      <c r="B192" s="2">
        <f t="shared" si="16"/>
        <v>0.006417824074074075</v>
      </c>
      <c r="D192" s="4">
        <v>380.1</v>
      </c>
      <c r="E192" s="1">
        <f t="shared" si="17"/>
        <v>0.9869116512345687</v>
      </c>
      <c r="F192" s="1">
        <f t="shared" si="14"/>
        <v>1.4804938271604946</v>
      </c>
      <c r="G192" s="32" t="str">
        <f>hiiht2</f>
        <v>Ariok</v>
      </c>
      <c r="H192" s="26" t="str">
        <f>hiiht3</f>
        <v>Hazor</v>
      </c>
      <c r="I192" s="26" t="str">
        <f>hiiht5</f>
        <v>Kiptoo</v>
      </c>
      <c r="J192" s="26" t="str">
        <f>hiiht2</f>
        <v>Ariok</v>
      </c>
    </row>
    <row r="193" spans="1:10" ht="12.75">
      <c r="A193">
        <f t="shared" si="15"/>
        <v>182</v>
      </c>
      <c r="B193" s="2">
        <f t="shared" si="16"/>
        <v>0.004695216049382716</v>
      </c>
      <c r="D193" s="4">
        <v>382.2</v>
      </c>
      <c r="E193" s="1">
        <f t="shared" si="17"/>
        <v>0.9916068672839514</v>
      </c>
      <c r="F193" s="1">
        <f t="shared" si="14"/>
        <v>1.4869116512345686</v>
      </c>
      <c r="G193" s="30" t="str">
        <f>hiiht3</f>
        <v>Hazor</v>
      </c>
      <c r="H193" s="26" t="str">
        <f>hiiht4</f>
        <v>Keem</v>
      </c>
      <c r="I193" s="26" t="str">
        <f>hiiht6</f>
        <v>Renoo</v>
      </c>
      <c r="J193" s="26" t="str">
        <f>hiiht3</f>
        <v>Hazor</v>
      </c>
    </row>
    <row r="194" spans="1:10" ht="12.75">
      <c r="A194">
        <f t="shared" si="15"/>
        <v>183</v>
      </c>
      <c r="B194" s="2">
        <f t="shared" si="16"/>
        <v>0.0058526234567901235</v>
      </c>
      <c r="D194" s="4">
        <v>384.3</v>
      </c>
      <c r="E194" s="1">
        <f t="shared" si="17"/>
        <v>0.9974594907407416</v>
      </c>
      <c r="F194" s="1">
        <f t="shared" si="14"/>
        <v>1.4916068672839513</v>
      </c>
      <c r="G194" s="30" t="str">
        <f>hiiht4</f>
        <v>Keem</v>
      </c>
      <c r="H194" s="26" t="str">
        <f>hiiht5</f>
        <v>Kiptoo</v>
      </c>
      <c r="I194" s="26" t="str">
        <f>hiiht1</f>
        <v>Boit</v>
      </c>
      <c r="J194" s="26" t="str">
        <f>hiiht4</f>
        <v>Keem</v>
      </c>
    </row>
    <row r="195" spans="1:10" ht="12.75">
      <c r="A195">
        <f t="shared" si="15"/>
        <v>184</v>
      </c>
      <c r="B195" s="2">
        <f t="shared" si="16"/>
        <v>0.005046296296296295</v>
      </c>
      <c r="D195" s="4">
        <v>386.4</v>
      </c>
      <c r="E195" s="1">
        <f t="shared" si="17"/>
        <v>1.002505787037038</v>
      </c>
      <c r="F195" s="1">
        <f t="shared" si="14"/>
        <v>1.4974594907407415</v>
      </c>
      <c r="G195" s="30" t="str">
        <f>hiiht5</f>
        <v>Kiptoo</v>
      </c>
      <c r="H195" s="26" t="str">
        <f>hiiht4</f>
        <v>Keem</v>
      </c>
      <c r="I195" s="26" t="str">
        <f>hiiht2</f>
        <v>Ariok</v>
      </c>
      <c r="J195" s="26" t="str">
        <f>hiiht5</f>
        <v>Kiptoo</v>
      </c>
    </row>
    <row r="196" spans="1:10" ht="12.75">
      <c r="A196">
        <f t="shared" si="15"/>
        <v>185</v>
      </c>
      <c r="B196" s="2">
        <f t="shared" si="16"/>
        <v>0.005871913580246913</v>
      </c>
      <c r="D196" s="4">
        <v>388.5</v>
      </c>
      <c r="E196" s="1">
        <f t="shared" si="17"/>
        <v>1.008377700617285</v>
      </c>
      <c r="F196" s="1">
        <f t="shared" si="14"/>
        <v>1.502505787037038</v>
      </c>
      <c r="G196" s="30" t="str">
        <f>hiiht6</f>
        <v>Renoo</v>
      </c>
      <c r="H196" s="26" t="str">
        <f>hiiht6</f>
        <v>Renoo</v>
      </c>
      <c r="I196" s="26" t="str">
        <f>hiiht3</f>
        <v>Hazor</v>
      </c>
      <c r="J196" s="26" t="str">
        <f>hiiht6</f>
        <v>Renoo</v>
      </c>
    </row>
    <row r="197" spans="1:10" ht="12.75">
      <c r="A197">
        <f t="shared" si="15"/>
        <v>186</v>
      </c>
      <c r="B197" s="2">
        <f t="shared" si="16"/>
        <v>0.006417824074074075</v>
      </c>
      <c r="D197" s="4">
        <v>390.6</v>
      </c>
      <c r="E197" s="1">
        <f t="shared" si="17"/>
        <v>1.014795524691359</v>
      </c>
      <c r="F197" s="1">
        <f t="shared" si="14"/>
        <v>1.508377700617285</v>
      </c>
      <c r="G197" s="30" t="str">
        <f>hiiht2</f>
        <v>Ariok</v>
      </c>
      <c r="H197" s="25" t="str">
        <f>hiiht4</f>
        <v>Keem</v>
      </c>
      <c r="I197" s="26" t="str">
        <f>hiiht5</f>
        <v>Kiptoo</v>
      </c>
      <c r="J197" s="26" t="str">
        <f>hiiht2</f>
        <v>Ariok</v>
      </c>
    </row>
    <row r="198" spans="1:10" ht="12.75">
      <c r="A198">
        <f t="shared" si="15"/>
        <v>187</v>
      </c>
      <c r="B198" s="2">
        <f t="shared" si="16"/>
        <v>0.004695216049382716</v>
      </c>
      <c r="D198" s="4">
        <v>392.7</v>
      </c>
      <c r="E198" s="1">
        <f t="shared" si="17"/>
        <v>1.0194907407407416</v>
      </c>
      <c r="F198" s="1">
        <f t="shared" si="14"/>
        <v>1.514795524691359</v>
      </c>
      <c r="G198" s="32" t="str">
        <f>hiiht3</f>
        <v>Hazor</v>
      </c>
      <c r="H198" s="26" t="str">
        <f>hiiht1</f>
        <v>Boit</v>
      </c>
      <c r="I198" s="26" t="str">
        <f>hiiht6</f>
        <v>Renoo</v>
      </c>
      <c r="J198" s="26" t="str">
        <f>hiiht3</f>
        <v>Hazor</v>
      </c>
    </row>
    <row r="199" spans="1:10" ht="12.75">
      <c r="A199">
        <f t="shared" si="15"/>
        <v>188</v>
      </c>
      <c r="B199" s="2">
        <f t="shared" si="16"/>
        <v>0.0058526234567901235</v>
      </c>
      <c r="D199" s="4">
        <v>394.8</v>
      </c>
      <c r="E199" s="1">
        <f t="shared" si="17"/>
        <v>1.0253433641975318</v>
      </c>
      <c r="F199" s="1">
        <f t="shared" si="14"/>
        <v>1.5194907407407416</v>
      </c>
      <c r="G199" s="32" t="str">
        <f>hiiht4</f>
        <v>Keem</v>
      </c>
      <c r="H199" s="26" t="str">
        <f>hiiht2</f>
        <v>Ariok</v>
      </c>
      <c r="I199" s="26" t="str">
        <f>hiiht1</f>
        <v>Boit</v>
      </c>
      <c r="J199" s="26" t="str">
        <f>hiiht4</f>
        <v>Keem</v>
      </c>
    </row>
    <row r="200" spans="1:10" ht="12.75">
      <c r="A200">
        <f t="shared" si="15"/>
        <v>189</v>
      </c>
      <c r="B200" s="2">
        <f t="shared" si="16"/>
        <v>0.005046296296296295</v>
      </c>
      <c r="D200" s="4">
        <v>396.9</v>
      </c>
      <c r="E200" s="1">
        <f t="shared" si="17"/>
        <v>1.030389660493828</v>
      </c>
      <c r="F200" s="1">
        <f t="shared" si="14"/>
        <v>1.5253433641975318</v>
      </c>
      <c r="G200" s="32" t="str">
        <f>hiiht5</f>
        <v>Kiptoo</v>
      </c>
      <c r="H200" s="26" t="str">
        <f>hiiht3</f>
        <v>Hazor</v>
      </c>
      <c r="I200" s="26" t="str">
        <f>hiiht2</f>
        <v>Ariok</v>
      </c>
      <c r="J200" s="26" t="str">
        <f>hiiht5</f>
        <v>Kiptoo</v>
      </c>
    </row>
    <row r="201" spans="1:10" ht="12.75">
      <c r="A201">
        <f t="shared" si="15"/>
        <v>190</v>
      </c>
      <c r="B201" s="2">
        <f t="shared" si="16"/>
        <v>0.005871913580246913</v>
      </c>
      <c r="D201" s="4">
        <v>399</v>
      </c>
      <c r="E201" s="1">
        <f t="shared" si="17"/>
        <v>1.036261574074075</v>
      </c>
      <c r="F201" s="1">
        <f t="shared" si="14"/>
        <v>1.530389660493828</v>
      </c>
      <c r="G201" s="32" t="str">
        <f>hiiht6</f>
        <v>Renoo</v>
      </c>
      <c r="H201" s="26" t="str">
        <f>hiiht5</f>
        <v>Kiptoo</v>
      </c>
      <c r="I201" s="26" t="str">
        <f>hiiht3</f>
        <v>Hazor</v>
      </c>
      <c r="J201" s="26" t="str">
        <f>hiiht6</f>
        <v>Renoo</v>
      </c>
    </row>
    <row r="202" spans="1:10" ht="12.75">
      <c r="A202">
        <f t="shared" si="15"/>
        <v>191</v>
      </c>
      <c r="B202" s="2">
        <f t="shared" si="16"/>
        <v>0.006417824074074075</v>
      </c>
      <c r="D202" s="4">
        <v>401.1</v>
      </c>
      <c r="E202" s="1">
        <f t="shared" si="17"/>
        <v>1.042679398148149</v>
      </c>
      <c r="F202" s="1">
        <f t="shared" si="14"/>
        <v>1.536261574074075</v>
      </c>
      <c r="G202" s="32" t="str">
        <f>hiiht2</f>
        <v>Ariok</v>
      </c>
      <c r="H202" s="26" t="str">
        <f>hiiht6</f>
        <v>Renoo</v>
      </c>
      <c r="I202" s="26" t="str">
        <f>hiiht5</f>
        <v>Kiptoo</v>
      </c>
      <c r="J202" s="26" t="str">
        <f>hiiht2</f>
        <v>Ariok</v>
      </c>
    </row>
    <row r="203" spans="1:10" ht="12.75">
      <c r="A203">
        <f t="shared" si="15"/>
        <v>192</v>
      </c>
      <c r="B203" s="2">
        <f t="shared" si="16"/>
        <v>0.004695216049382716</v>
      </c>
      <c r="D203" s="4">
        <v>403.2</v>
      </c>
      <c r="E203" s="1">
        <f t="shared" si="17"/>
        <v>1.0473746141975318</v>
      </c>
      <c r="F203" s="1">
        <f t="shared" si="14"/>
        <v>1.542679398148149</v>
      </c>
      <c r="G203" s="30" t="str">
        <f>hiiht3</f>
        <v>Hazor</v>
      </c>
      <c r="H203" s="26" t="str">
        <f>hiiht1</f>
        <v>Boit</v>
      </c>
      <c r="I203" s="26" t="str">
        <f>hiiht6</f>
        <v>Renoo</v>
      </c>
      <c r="J203" s="26" t="str">
        <f>hiiht3</f>
        <v>Hazor</v>
      </c>
    </row>
    <row r="204" spans="2:10" ht="12.75">
      <c r="B204" s="2"/>
      <c r="D204" s="4"/>
      <c r="E204" s="1"/>
      <c r="F204" s="1"/>
      <c r="G204" s="26"/>
      <c r="H204" s="26" t="str">
        <f>hiiht2</f>
        <v>Ariok</v>
      </c>
      <c r="I204" s="26" t="str">
        <f>hiiht1</f>
        <v>Boit</v>
      </c>
      <c r="J204" s="26" t="str">
        <f>hiiht4</f>
        <v>Keem</v>
      </c>
    </row>
    <row r="205" spans="2:10" ht="12.75">
      <c r="B205" s="2"/>
      <c r="D205" s="4"/>
      <c r="E205" s="1"/>
      <c r="F205" s="1"/>
      <c r="G205" s="26"/>
      <c r="H205" s="26" t="str">
        <f>hiiht3</f>
        <v>Hazor</v>
      </c>
      <c r="I205" s="26" t="str">
        <f>hiiht2</f>
        <v>Ariok</v>
      </c>
      <c r="J205" s="26" t="str">
        <f>hiiht5</f>
        <v>Kiptoo</v>
      </c>
    </row>
    <row r="206" spans="2:10" ht="12.75">
      <c r="B206" s="2"/>
      <c r="D206" s="4"/>
      <c r="E206" s="1"/>
      <c r="F206" s="1"/>
      <c r="G206" s="26"/>
      <c r="H206" s="26" t="str">
        <f>hiiht5</f>
        <v>Kiptoo</v>
      </c>
      <c r="I206" s="26" t="str">
        <f>hiiht3</f>
        <v>Hazor</v>
      </c>
      <c r="J206" s="26" t="str">
        <f>hiiht6</f>
        <v>Renoo</v>
      </c>
    </row>
    <row r="207" spans="2:10" ht="12.75">
      <c r="B207" s="2"/>
      <c r="D207" s="4"/>
      <c r="E207" s="1"/>
      <c r="F207" s="1"/>
      <c r="H207" s="26"/>
      <c r="I207" s="26"/>
      <c r="J207" s="26"/>
    </row>
    <row r="208" spans="2:10" ht="12.75">
      <c r="B208" s="2"/>
      <c r="D208" s="4"/>
      <c r="E208" s="1"/>
      <c r="F208" s="1"/>
      <c r="H208" s="26"/>
      <c r="I208" s="26"/>
      <c r="J208" s="26"/>
    </row>
    <row r="209" spans="2:10" ht="12.75">
      <c r="B209" s="2"/>
      <c r="D209" s="4"/>
      <c r="E209" s="1"/>
      <c r="F209" s="1"/>
      <c r="H209" s="26"/>
      <c r="I209" s="26"/>
      <c r="J209" s="26"/>
    </row>
    <row r="210" spans="2:10" ht="12.75">
      <c r="B210" s="2"/>
      <c r="D210" s="4"/>
      <c r="E210" s="1"/>
      <c r="F210" s="1"/>
      <c r="H210" s="26"/>
      <c r="I210" s="26"/>
      <c r="J210" s="26"/>
    </row>
    <row r="211" spans="2:10" ht="12.75">
      <c r="B211" s="2"/>
      <c r="D211" s="4"/>
      <c r="E211" s="1"/>
      <c r="F211" s="1"/>
      <c r="H211" s="26"/>
      <c r="I211" s="26"/>
      <c r="J211" s="26"/>
    </row>
    <row r="212" spans="2:9" ht="12.75">
      <c r="B212" s="2"/>
      <c r="D212" s="4"/>
      <c r="E212" s="1"/>
      <c r="F212" s="1"/>
      <c r="H212" s="26"/>
      <c r="I212" s="26"/>
    </row>
    <row r="213" spans="2:9" ht="12.75">
      <c r="B213" s="2"/>
      <c r="D213" s="4"/>
      <c r="E213" s="1"/>
      <c r="F213" s="1"/>
      <c r="H213" s="26"/>
      <c r="I213" s="26"/>
    </row>
    <row r="214" spans="2:8" ht="12.75">
      <c r="B214" s="2"/>
      <c r="D214" s="4"/>
      <c r="E214" s="1"/>
      <c r="F214" s="1"/>
      <c r="H214" s="26"/>
    </row>
    <row r="215" spans="2:8" ht="12.75">
      <c r="B215" s="2"/>
      <c r="D215" s="4"/>
      <c r="E215" s="1"/>
      <c r="F215" s="1"/>
      <c r="H215" s="26"/>
    </row>
    <row r="216" spans="2:8" ht="12.75">
      <c r="B216" s="2"/>
      <c r="D216" s="4"/>
      <c r="E216" s="1"/>
      <c r="F216" s="1"/>
      <c r="H216" s="26"/>
    </row>
    <row r="217" spans="2:8" ht="12.75">
      <c r="B217" s="2"/>
      <c r="D217" s="4"/>
      <c r="E217" s="1"/>
      <c r="F217" s="1"/>
      <c r="H217" s="26"/>
    </row>
    <row r="218" spans="2:10" ht="12.75">
      <c r="B218" s="2"/>
      <c r="D218" s="4"/>
      <c r="E218" s="1"/>
      <c r="F218" s="1"/>
      <c r="J218" s="26"/>
    </row>
    <row r="219" spans="2:10" ht="12.75">
      <c r="B219" s="2"/>
      <c r="D219" s="4"/>
      <c r="E219" s="1"/>
      <c r="F219" s="1"/>
      <c r="J219" s="26"/>
    </row>
    <row r="220" spans="2:6" ht="12.75">
      <c r="B220" s="2"/>
      <c r="D220" s="4"/>
      <c r="E220" s="1"/>
      <c r="F220" s="1"/>
    </row>
    <row r="221" spans="2:6" ht="12.75">
      <c r="B221" s="2"/>
      <c r="D221" s="4"/>
      <c r="E221" s="1"/>
      <c r="F221" s="1"/>
    </row>
    <row r="222" spans="2:6" ht="12.75">
      <c r="B222" s="2"/>
      <c r="D222" s="4"/>
      <c r="E222" s="1"/>
      <c r="F222" s="1"/>
    </row>
    <row r="223" spans="2:6" ht="12.75">
      <c r="B223" s="2"/>
      <c r="D223" s="4"/>
      <c r="E223" s="1"/>
      <c r="F223" s="1"/>
    </row>
    <row r="224" spans="2:6" ht="12.75">
      <c r="B224" s="2"/>
      <c r="D224" s="4"/>
      <c r="E224" s="1"/>
      <c r="F224" s="1"/>
    </row>
    <row r="225" spans="2:6" ht="12.75">
      <c r="B225" s="2"/>
      <c r="D225" s="4"/>
      <c r="E225" s="1"/>
      <c r="F225" s="1"/>
    </row>
    <row r="226" spans="2:6" ht="12.75">
      <c r="B226" s="2"/>
      <c r="D226" s="4"/>
      <c r="E226" s="1"/>
      <c r="F226" s="1"/>
    </row>
    <row r="227" spans="2:6" ht="12.75">
      <c r="B227" s="2"/>
      <c r="D227" s="4"/>
      <c r="E227" s="1"/>
      <c r="F227" s="1"/>
    </row>
    <row r="228" spans="2:6" ht="12.75">
      <c r="B228" s="2"/>
      <c r="D228" s="4"/>
      <c r="E228" s="1"/>
      <c r="F228" s="1"/>
    </row>
    <row r="229" spans="2:6" ht="12.75">
      <c r="B229" s="2"/>
      <c r="D229" s="4"/>
      <c r="E229" s="1"/>
      <c r="F229" s="1"/>
    </row>
    <row r="230" spans="2:6" ht="12.75">
      <c r="B230" s="2"/>
      <c r="D230" s="4"/>
      <c r="E230" s="1"/>
      <c r="F230" s="1"/>
    </row>
    <row r="231" spans="2:6" ht="12.75">
      <c r="B231" s="2"/>
      <c r="D231" s="4"/>
      <c r="E231" s="1"/>
      <c r="F231" s="1"/>
    </row>
    <row r="232" spans="2:6" ht="12.75">
      <c r="B232" s="2"/>
      <c r="D232" s="4"/>
      <c r="E232" s="1"/>
      <c r="F232" s="1"/>
    </row>
    <row r="233" spans="2:6" ht="12.75">
      <c r="B233" s="2"/>
      <c r="D233" s="4"/>
      <c r="E233" s="1"/>
      <c r="F233" s="1"/>
    </row>
    <row r="234" spans="2:6" ht="12.75">
      <c r="B234" s="2"/>
      <c r="D234" s="4"/>
      <c r="E234" s="1"/>
      <c r="F234" s="1"/>
    </row>
    <row r="235" spans="2:6" ht="12.75">
      <c r="B235" s="2"/>
      <c r="D235" s="4"/>
      <c r="E235" s="1"/>
      <c r="F235" s="1"/>
    </row>
    <row r="236" spans="2:6" ht="12.75">
      <c r="B236" s="2"/>
      <c r="D236" s="4"/>
      <c r="E236" s="1"/>
      <c r="F236" s="1"/>
    </row>
    <row r="237" spans="2:6" ht="12.75">
      <c r="B237" s="2"/>
      <c r="D237" s="4"/>
      <c r="E237" s="1"/>
      <c r="F237" s="1"/>
    </row>
    <row r="238" spans="2:6" ht="12.75">
      <c r="B238" s="2"/>
      <c r="D238" s="4"/>
      <c r="E238" s="1"/>
      <c r="F238" s="1"/>
    </row>
    <row r="239" spans="2:6" ht="12.75">
      <c r="B239" s="2"/>
      <c r="D239" s="4"/>
      <c r="E239" s="1"/>
      <c r="F239" s="1"/>
    </row>
    <row r="240" spans="2:6" ht="12.75">
      <c r="B240" s="2"/>
      <c r="D240" s="4"/>
      <c r="E240" s="1"/>
      <c r="F240" s="1"/>
    </row>
    <row r="241" spans="2:6" ht="12.75">
      <c r="B241" s="2"/>
      <c r="D241" s="4"/>
      <c r="E241" s="1"/>
      <c r="F241" s="1"/>
    </row>
  </sheetData>
  <printOptions/>
  <pageMargins left="0.75" right="0.75" top="0.65" bottom="0.54" header="0.5" footer="0.5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6"/>
  <sheetViews>
    <sheetView workbookViewId="0" topLeftCell="A1">
      <selection activeCell="C157" sqref="C157"/>
    </sheetView>
  </sheetViews>
  <sheetFormatPr defaultColWidth="9.140625" defaultRowHeight="12.75"/>
  <sheetData>
    <row r="1" spans="1:18" ht="12.75">
      <c r="A1" s="5" t="s">
        <v>3</v>
      </c>
      <c r="B1" s="7" t="s">
        <v>4</v>
      </c>
      <c r="C1" s="5" t="s">
        <v>3</v>
      </c>
      <c r="D1" s="7" t="s">
        <v>5</v>
      </c>
      <c r="E1" s="5" t="s">
        <v>3</v>
      </c>
      <c r="F1" s="7" t="s">
        <v>7</v>
      </c>
      <c r="G1" s="5" t="s">
        <v>3</v>
      </c>
      <c r="H1" s="7" t="s">
        <v>6</v>
      </c>
      <c r="K1" s="5" t="s">
        <v>0</v>
      </c>
      <c r="M1" s="6" t="s">
        <v>1</v>
      </c>
      <c r="P1" s="5" t="s">
        <v>0</v>
      </c>
      <c r="R1" s="6" t="s">
        <v>1</v>
      </c>
    </row>
    <row r="2" spans="1:18" ht="12.75">
      <c r="A2" s="8">
        <v>30</v>
      </c>
      <c r="B2" s="10">
        <v>0.01082175925925926</v>
      </c>
      <c r="C2" s="8">
        <v>31</v>
      </c>
      <c r="D2" s="9">
        <v>0.010439814814814813</v>
      </c>
      <c r="E2" s="8">
        <v>32</v>
      </c>
      <c r="F2" s="10">
        <v>0.01335648148148148</v>
      </c>
      <c r="G2" s="8">
        <v>33</v>
      </c>
      <c r="H2" s="10">
        <v>0.012303240740740741</v>
      </c>
      <c r="K2" s="5">
        <v>3</v>
      </c>
      <c r="M2" s="9">
        <v>0.036099537037037034</v>
      </c>
      <c r="P2" s="5">
        <v>2</v>
      </c>
      <c r="R2" s="9">
        <v>0.022743055555555555</v>
      </c>
    </row>
    <row r="3" spans="1:18" ht="12.75">
      <c r="A3" s="8">
        <v>30</v>
      </c>
      <c r="B3" s="10">
        <v>0.010578703703703687</v>
      </c>
      <c r="C3" s="8">
        <v>31</v>
      </c>
      <c r="D3" s="10">
        <v>0.011296296296296297</v>
      </c>
      <c r="E3" s="8">
        <v>32</v>
      </c>
      <c r="F3" s="10">
        <v>0.013472222222222233</v>
      </c>
      <c r="G3" s="8">
        <v>33</v>
      </c>
      <c r="H3" s="10">
        <v>0.012291666666666666</v>
      </c>
      <c r="K3" s="5">
        <v>7</v>
      </c>
      <c r="M3" s="9">
        <v>0.08398148148148149</v>
      </c>
      <c r="P3" s="5">
        <v>6</v>
      </c>
      <c r="R3" s="9">
        <v>0.07050925925925926</v>
      </c>
    </row>
    <row r="4" spans="1:18" ht="12.75">
      <c r="A4" s="8">
        <v>30</v>
      </c>
      <c r="B4" s="10">
        <v>0.010763888888888878</v>
      </c>
      <c r="C4" s="8">
        <v>31</v>
      </c>
      <c r="D4" s="10">
        <v>0.011458333333333334</v>
      </c>
      <c r="E4" s="8">
        <v>32</v>
      </c>
      <c r="F4" s="10">
        <v>0.013252314814814828</v>
      </c>
      <c r="G4" s="8">
        <v>33</v>
      </c>
      <c r="H4" s="10">
        <v>0.012233796296296298</v>
      </c>
      <c r="K4" s="5">
        <v>11</v>
      </c>
      <c r="M4" s="9">
        <v>0.13150462962962964</v>
      </c>
      <c r="P4" s="5">
        <v>10</v>
      </c>
      <c r="R4" s="9">
        <v>0.11825231481481481</v>
      </c>
    </row>
    <row r="5" spans="1:18" ht="12.75">
      <c r="A5" s="8">
        <v>30</v>
      </c>
      <c r="B5" s="10">
        <v>0.0109375</v>
      </c>
      <c r="C5" s="8">
        <v>31</v>
      </c>
      <c r="D5" s="10">
        <v>0.011284722222222238</v>
      </c>
      <c r="E5" s="8">
        <v>32</v>
      </c>
      <c r="F5" s="10">
        <v>0.013171296296296264</v>
      </c>
      <c r="G5" s="8">
        <v>33</v>
      </c>
      <c r="H5" s="10">
        <v>0.012430555555555556</v>
      </c>
      <c r="K5" s="5">
        <v>15</v>
      </c>
      <c r="M5" s="9">
        <v>0.17915509259259257</v>
      </c>
      <c r="P5" s="5">
        <v>14</v>
      </c>
      <c r="R5" s="9">
        <v>0.1659837962962963</v>
      </c>
    </row>
    <row r="6" spans="1:18" ht="12.75">
      <c r="A6" s="8">
        <v>30</v>
      </c>
      <c r="B6" s="10">
        <v>0.01113425925925926</v>
      </c>
      <c r="C6" s="8">
        <v>31</v>
      </c>
      <c r="D6" s="10">
        <v>0.011215277777777782</v>
      </c>
      <c r="E6" s="8">
        <v>32</v>
      </c>
      <c r="F6" s="10">
        <v>0.013715277777777785</v>
      </c>
      <c r="G6" s="8">
        <v>33</v>
      </c>
      <c r="H6" s="10">
        <v>0.012280092592592579</v>
      </c>
      <c r="K6" s="5">
        <v>18</v>
      </c>
      <c r="M6" s="9">
        <v>0.21608796296296295</v>
      </c>
      <c r="P6" s="5">
        <v>17</v>
      </c>
      <c r="R6" s="9">
        <v>0.20237268518518517</v>
      </c>
    </row>
    <row r="7" spans="1:18" ht="12.75">
      <c r="A7" s="8">
        <v>30</v>
      </c>
      <c r="B7" s="10">
        <v>0.011446759259259254</v>
      </c>
      <c r="C7" s="8">
        <v>31</v>
      </c>
      <c r="D7" s="10">
        <v>0.011550925925925937</v>
      </c>
      <c r="E7" s="8">
        <v>32</v>
      </c>
      <c r="F7" s="10">
        <v>0.013831018518518506</v>
      </c>
      <c r="G7" s="8">
        <v>33</v>
      </c>
      <c r="H7" s="10">
        <v>0.01296296296296301</v>
      </c>
      <c r="K7" s="5">
        <v>21</v>
      </c>
      <c r="M7" s="9">
        <v>0.2522685185185185</v>
      </c>
      <c r="P7" s="5">
        <v>24</v>
      </c>
      <c r="R7" s="9">
        <v>0.2882291666666667</v>
      </c>
    </row>
    <row r="8" spans="1:18" ht="12.75">
      <c r="A8" s="8">
        <v>30</v>
      </c>
      <c r="B8" s="10">
        <v>0.011423611111111065</v>
      </c>
      <c r="C8" s="8">
        <v>31</v>
      </c>
      <c r="D8" s="10">
        <v>0.011759259259259303</v>
      </c>
      <c r="E8" s="8">
        <v>32</v>
      </c>
      <c r="F8" s="10">
        <v>0.014016203703703711</v>
      </c>
      <c r="G8" s="8">
        <v>33</v>
      </c>
      <c r="H8" s="10">
        <v>0.013321759259259214</v>
      </c>
      <c r="K8" s="5">
        <v>28</v>
      </c>
      <c r="M8" s="9">
        <v>0.33875</v>
      </c>
      <c r="P8" s="5">
        <v>27</v>
      </c>
      <c r="R8" s="9">
        <v>0.3247337962962963</v>
      </c>
    </row>
    <row r="9" spans="1:18" ht="12.75">
      <c r="A9" s="8">
        <v>30</v>
      </c>
      <c r="B9" s="10">
        <v>0.011678240740740753</v>
      </c>
      <c r="C9" s="8">
        <v>31</v>
      </c>
      <c r="D9" s="10">
        <v>0.011736111111111114</v>
      </c>
      <c r="E9" s="8">
        <v>32</v>
      </c>
      <c r="F9" s="10">
        <v>0.01481481481481478</v>
      </c>
      <c r="G9" s="8">
        <v>33</v>
      </c>
      <c r="H9" s="10">
        <v>0.013553240740740768</v>
      </c>
      <c r="K9" s="5">
        <v>31</v>
      </c>
      <c r="M9" s="9">
        <v>0.37885416666666666</v>
      </c>
      <c r="P9" s="5">
        <v>30</v>
      </c>
      <c r="R9" s="9">
        <v>0.3640393518518519</v>
      </c>
    </row>
    <row r="10" spans="1:18" ht="12.75">
      <c r="A10" s="8">
        <v>30</v>
      </c>
      <c r="B10" s="10">
        <v>0.012013888888888935</v>
      </c>
      <c r="C10" s="8">
        <v>31</v>
      </c>
      <c r="D10" s="10">
        <v>0.01172453703703702</v>
      </c>
      <c r="E10" s="8">
        <v>32</v>
      </c>
      <c r="F10" s="10">
        <v>0.014953703703703691</v>
      </c>
      <c r="G10" s="8">
        <v>33</v>
      </c>
      <c r="H10" s="10">
        <v>0.013402777777777763</v>
      </c>
      <c r="K10" s="5">
        <v>34</v>
      </c>
      <c r="M10" s="9">
        <v>0.41888888888888887</v>
      </c>
      <c r="P10" s="5">
        <v>33</v>
      </c>
      <c r="R10" s="9">
        <v>0.4039351851851852</v>
      </c>
    </row>
    <row r="11" spans="1:18" ht="12.75">
      <c r="A11" s="8">
        <v>30</v>
      </c>
      <c r="B11" s="10">
        <v>0.011770833333333341</v>
      </c>
      <c r="C11" s="8">
        <v>31</v>
      </c>
      <c r="D11" s="10">
        <v>0.011875</v>
      </c>
      <c r="E11" s="8">
        <v>32</v>
      </c>
      <c r="F11" s="10">
        <v>0.014050925925925939</v>
      </c>
      <c r="G11" s="8">
        <v>33</v>
      </c>
      <c r="H11" s="10">
        <v>0.013171296296296264</v>
      </c>
      <c r="K11" s="5">
        <v>37</v>
      </c>
      <c r="M11" s="9">
        <v>0.45667824074074076</v>
      </c>
      <c r="P11" s="5">
        <v>40</v>
      </c>
      <c r="R11" s="9">
        <v>0.4934953703703704</v>
      </c>
    </row>
    <row r="12" spans="1:18" ht="12.75">
      <c r="A12" s="8">
        <v>30</v>
      </c>
      <c r="B12" s="10">
        <v>0.012256944444444362</v>
      </c>
      <c r="C12" s="8">
        <v>31</v>
      </c>
      <c r="D12" s="10">
        <v>0.011643518518518636</v>
      </c>
      <c r="E12" s="8">
        <v>32</v>
      </c>
      <c r="F12" s="10">
        <v>0.013472222222222219</v>
      </c>
      <c r="G12" s="8">
        <v>33</v>
      </c>
      <c r="H12" s="10">
        <v>0.013275462962962892</v>
      </c>
      <c r="K12" s="5">
        <v>44</v>
      </c>
      <c r="M12" s="9">
        <v>0.5441435185185185</v>
      </c>
      <c r="P12" s="5">
        <v>43</v>
      </c>
      <c r="R12" s="9">
        <v>0.5306712962962963</v>
      </c>
    </row>
    <row r="13" spans="1:18" ht="12.75">
      <c r="A13" s="8">
        <v>30</v>
      </c>
      <c r="B13" s="10">
        <v>0.01171296296296298</v>
      </c>
      <c r="C13" s="8">
        <v>31</v>
      </c>
      <c r="D13" s="10">
        <v>0.011689814814814792</v>
      </c>
      <c r="E13" s="8">
        <v>32</v>
      </c>
      <c r="F13" s="10">
        <v>0.014189814814814815</v>
      </c>
      <c r="G13" s="8">
        <v>33</v>
      </c>
      <c r="H13" s="10">
        <v>0.013032407407407407</v>
      </c>
      <c r="K13" s="5">
        <v>47</v>
      </c>
      <c r="M13" s="9">
        <v>0.5830555555555555</v>
      </c>
      <c r="P13" s="5">
        <v>46</v>
      </c>
      <c r="R13" s="9">
        <v>0.5674768518518518</v>
      </c>
    </row>
    <row r="14" spans="1:18" ht="12.75">
      <c r="A14" s="8">
        <v>30</v>
      </c>
      <c r="B14" s="10">
        <v>0.012175925925925868</v>
      </c>
      <c r="C14" s="8">
        <v>31</v>
      </c>
      <c r="D14" s="10">
        <v>0.011840277777777852</v>
      </c>
      <c r="E14" s="8">
        <v>32</v>
      </c>
      <c r="F14" s="10">
        <v>0.013831018518518534</v>
      </c>
      <c r="G14" s="8">
        <v>33</v>
      </c>
      <c r="H14" s="10">
        <v>0.013182870370370359</v>
      </c>
      <c r="K14" s="5">
        <v>50</v>
      </c>
      <c r="M14" s="9">
        <v>0.6217824074074074</v>
      </c>
      <c r="P14" s="5">
        <v>49</v>
      </c>
      <c r="R14" s="9">
        <v>0.6079513888888889</v>
      </c>
    </row>
    <row r="15" spans="1:18" ht="12.75">
      <c r="A15" s="8">
        <v>30</v>
      </c>
      <c r="B15" s="10">
        <v>0.012326388888888928</v>
      </c>
      <c r="C15" s="8">
        <v>31</v>
      </c>
      <c r="D15" s="10">
        <v>0.011817129629629664</v>
      </c>
      <c r="E15" s="8">
        <v>32</v>
      </c>
      <c r="F15" s="10">
        <v>0.01415509259259251</v>
      </c>
      <c r="G15" s="8">
        <v>33</v>
      </c>
      <c r="H15" s="10">
        <v>0.012974537037036993</v>
      </c>
      <c r="K15" s="5">
        <v>53</v>
      </c>
      <c r="M15" s="9">
        <v>0.6599537037037037</v>
      </c>
      <c r="P15" s="5">
        <v>56</v>
      </c>
      <c r="R15" s="9">
        <v>0.6970717592592592</v>
      </c>
    </row>
    <row r="16" spans="1:18" ht="12.75">
      <c r="A16" s="8">
        <v>30</v>
      </c>
      <c r="B16" s="10">
        <v>0.012766203703703738</v>
      </c>
      <c r="C16" s="8">
        <v>31</v>
      </c>
      <c r="D16" s="10">
        <v>0.01230324074074074</v>
      </c>
      <c r="E16" s="8">
        <v>32</v>
      </c>
      <c r="F16" s="10">
        <v>0.014560185185185204</v>
      </c>
      <c r="G16" s="8">
        <v>33</v>
      </c>
      <c r="H16" s="10">
        <v>0.013518518518518485</v>
      </c>
      <c r="K16" s="5">
        <v>60</v>
      </c>
      <c r="M16" s="9">
        <v>0.7502199074074074</v>
      </c>
      <c r="P16" s="5">
        <v>59</v>
      </c>
      <c r="R16" s="9">
        <v>0.7356597222222222</v>
      </c>
    </row>
    <row r="17" spans="1:18" ht="12.75">
      <c r="A17" s="8">
        <v>30</v>
      </c>
      <c r="B17" s="10">
        <v>0.01271990740740736</v>
      </c>
      <c r="C17" s="8">
        <v>31</v>
      </c>
      <c r="D17" s="10">
        <v>0.012337962962962856</v>
      </c>
      <c r="E17" s="8">
        <v>32</v>
      </c>
      <c r="F17" s="10">
        <v>0.015</v>
      </c>
      <c r="G17" s="8">
        <v>33</v>
      </c>
      <c r="H17" s="10">
        <v>0.01363425925925943</v>
      </c>
      <c r="K17" s="5">
        <v>63</v>
      </c>
      <c r="M17" s="9">
        <v>0.7911921296296297</v>
      </c>
      <c r="P17" s="5">
        <v>62</v>
      </c>
      <c r="R17" s="9">
        <v>0.7761921296296297</v>
      </c>
    </row>
    <row r="18" spans="1:18" ht="12.75">
      <c r="A18" s="8">
        <v>30</v>
      </c>
      <c r="B18" s="10">
        <v>0.013090277777777715</v>
      </c>
      <c r="C18" s="8">
        <v>31</v>
      </c>
      <c r="D18" s="10">
        <v>0.012615740740740788</v>
      </c>
      <c r="E18" s="8">
        <v>32</v>
      </c>
      <c r="F18" s="10">
        <v>0.01446759259259267</v>
      </c>
      <c r="G18" s="8">
        <v>33</v>
      </c>
      <c r="H18" s="10">
        <v>0.013611111111111018</v>
      </c>
      <c r="K18" s="5">
        <v>67</v>
      </c>
      <c r="M18" s="9">
        <v>0.8446064814814815</v>
      </c>
      <c r="P18" s="5">
        <v>66</v>
      </c>
      <c r="R18" s="9">
        <v>0.8301388888888889</v>
      </c>
    </row>
    <row r="19" spans="1:18" ht="12.75">
      <c r="A19" s="8">
        <v>30</v>
      </c>
      <c r="B19" s="10">
        <v>0.012476851851851767</v>
      </c>
      <c r="C19" s="8">
        <v>31</v>
      </c>
      <c r="D19" s="10">
        <v>0.012835648148148082</v>
      </c>
      <c r="E19" s="8">
        <v>32</v>
      </c>
      <c r="F19" s="10">
        <v>0.014722222222222303</v>
      </c>
      <c r="G19" s="8">
        <v>33</v>
      </c>
      <c r="H19" s="10">
        <v>0.0140393518518519</v>
      </c>
      <c r="K19" s="5">
        <v>71</v>
      </c>
      <c r="M19" s="9">
        <v>0.8992939814814815</v>
      </c>
      <c r="P19" s="5">
        <v>70</v>
      </c>
      <c r="R19" s="9">
        <v>0.8845717592592592</v>
      </c>
    </row>
    <row r="20" spans="1:18" ht="12.75">
      <c r="A20" s="8">
        <v>30</v>
      </c>
      <c r="B20" s="10">
        <v>0.011759259259259136</v>
      </c>
      <c r="C20" s="8">
        <v>31</v>
      </c>
      <c r="D20" s="10">
        <v>0.012245370370370323</v>
      </c>
      <c r="E20" s="8">
        <v>32</v>
      </c>
      <c r="F20" s="10">
        <v>0.013958333333333406</v>
      </c>
      <c r="G20" s="8">
        <v>33</v>
      </c>
      <c r="H20" s="10">
        <v>0.013402777777777874</v>
      </c>
      <c r="K20" s="5">
        <v>75</v>
      </c>
      <c r="M20" s="9">
        <v>0.9513773148148149</v>
      </c>
      <c r="P20" s="5">
        <v>74</v>
      </c>
      <c r="R20" s="9">
        <v>0.9374189814814815</v>
      </c>
    </row>
    <row r="21" spans="1:18" ht="12.75">
      <c r="A21" s="8">
        <v>30</v>
      </c>
      <c r="B21" s="10">
        <v>0.012847222222222232</v>
      </c>
      <c r="C21" s="8">
        <v>31</v>
      </c>
      <c r="D21" s="10">
        <v>0.011388888888888893</v>
      </c>
      <c r="F21" s="5"/>
      <c r="G21" s="8">
        <v>33</v>
      </c>
      <c r="H21" s="10">
        <v>0.012627314814814827</v>
      </c>
      <c r="P21" s="5">
        <v>78</v>
      </c>
      <c r="R21" s="9">
        <v>0.9871527777777778</v>
      </c>
    </row>
    <row r="47" spans="1:8" ht="12.75">
      <c r="A47" t="s">
        <v>0</v>
      </c>
      <c r="B47" t="s">
        <v>16</v>
      </c>
      <c r="C47" s="7" t="s">
        <v>15</v>
      </c>
      <c r="D47" t="s">
        <v>17</v>
      </c>
      <c r="E47" t="s">
        <v>17</v>
      </c>
      <c r="F47" s="5" t="s">
        <v>16</v>
      </c>
      <c r="G47" s="5" t="s">
        <v>15</v>
      </c>
      <c r="H47" s="6"/>
    </row>
    <row r="48" spans="1:13" ht="12.75">
      <c r="A48" s="5">
        <v>1</v>
      </c>
      <c r="B48" s="9">
        <v>0.01113425925925926</v>
      </c>
      <c r="C48" s="9">
        <v>0.010439814814814813</v>
      </c>
      <c r="D48" s="9">
        <v>0.01091435185185185</v>
      </c>
      <c r="E48" s="9">
        <v>0.01091435185185185</v>
      </c>
      <c r="F48" s="9">
        <v>0.01113425925925926</v>
      </c>
      <c r="G48" s="9">
        <v>0.010439814814814813</v>
      </c>
      <c r="H48" s="9"/>
      <c r="K48" s="5"/>
      <c r="L48" s="8"/>
      <c r="M48" s="9"/>
    </row>
    <row r="49" spans="1:13" ht="12.75">
      <c r="A49" s="5">
        <v>2</v>
      </c>
      <c r="B49" s="10">
        <v>0.01310185185185185</v>
      </c>
      <c r="C49" s="10">
        <v>0.012303240740740741</v>
      </c>
      <c r="D49" s="10">
        <v>0.013298611111111113</v>
      </c>
      <c r="E49" s="9">
        <v>0.024212962962962964</v>
      </c>
      <c r="F49" s="9">
        <v>0.02423611111111111</v>
      </c>
      <c r="G49" s="9">
        <v>0.022743055555555555</v>
      </c>
      <c r="H49" s="9"/>
      <c r="K49" s="5"/>
      <c r="L49" s="8"/>
      <c r="M49" s="9"/>
    </row>
    <row r="50" spans="1:13" ht="12.75">
      <c r="A50" s="5">
        <v>3</v>
      </c>
      <c r="B50" s="10">
        <v>0.011481481481481481</v>
      </c>
      <c r="C50" s="10">
        <v>0.01335648148148148</v>
      </c>
      <c r="D50" s="10">
        <v>0.012523148148148144</v>
      </c>
      <c r="E50" s="9">
        <v>0.03673611111111111</v>
      </c>
      <c r="F50" s="9">
        <v>0.03571759259259259</v>
      </c>
      <c r="G50" s="9">
        <v>0.036099537037037034</v>
      </c>
      <c r="H50" s="9"/>
      <c r="K50" s="5"/>
      <c r="L50" s="8"/>
      <c r="M50" s="9"/>
    </row>
    <row r="51" spans="1:13" ht="12.75">
      <c r="A51" s="5">
        <v>4</v>
      </c>
      <c r="B51" s="10">
        <v>0.011724537037037033</v>
      </c>
      <c r="C51" s="10">
        <v>0.01082175925925926</v>
      </c>
      <c r="D51" s="10">
        <v>0.013425925925925924</v>
      </c>
      <c r="E51" s="9">
        <v>0.05016203703703703</v>
      </c>
      <c r="F51" s="9">
        <v>0.047442129629629626</v>
      </c>
      <c r="G51" s="9">
        <v>0.046921296296296294</v>
      </c>
      <c r="H51" s="9"/>
      <c r="K51" s="5"/>
      <c r="L51" s="8"/>
      <c r="M51" s="9"/>
    </row>
    <row r="52" spans="1:13" ht="12.75">
      <c r="A52" s="5">
        <v>5</v>
      </c>
      <c r="B52" s="10">
        <v>0.011956018518518519</v>
      </c>
      <c r="C52" s="10">
        <v>0.011296296296296297</v>
      </c>
      <c r="D52" s="10">
        <v>0.011307870370370371</v>
      </c>
      <c r="E52" s="9">
        <v>0.061469907407407404</v>
      </c>
      <c r="F52" s="9">
        <v>0.059398148148148144</v>
      </c>
      <c r="G52" s="9">
        <v>0.05821759259259259</v>
      </c>
      <c r="H52" s="9"/>
      <c r="K52" s="5"/>
      <c r="L52" s="8"/>
      <c r="M52" s="9"/>
    </row>
    <row r="53" spans="1:13" ht="12.75">
      <c r="A53" s="5">
        <v>6</v>
      </c>
      <c r="B53" s="10">
        <v>0.013194444444444453</v>
      </c>
      <c r="C53" s="10">
        <v>0.012291666666666666</v>
      </c>
      <c r="D53" s="10">
        <v>0.012685185185185188</v>
      </c>
      <c r="E53" s="9">
        <v>0.07415509259259259</v>
      </c>
      <c r="F53" s="9">
        <v>0.0725925925925926</v>
      </c>
      <c r="G53" s="9">
        <v>0.07050925925925926</v>
      </c>
      <c r="H53" s="9"/>
      <c r="K53" s="5"/>
      <c r="L53" s="8"/>
      <c r="M53" s="9"/>
    </row>
    <row r="54" spans="1:13" ht="12.75">
      <c r="A54" s="5">
        <v>7</v>
      </c>
      <c r="B54" s="10">
        <v>0.0115625</v>
      </c>
      <c r="C54" s="10">
        <v>0.013472222222222233</v>
      </c>
      <c r="D54" s="10">
        <v>0.012569444444444439</v>
      </c>
      <c r="E54" s="9">
        <v>0.08672453703703703</v>
      </c>
      <c r="F54" s="9">
        <v>0.08415509259259259</v>
      </c>
      <c r="G54" s="9">
        <v>0.08398148148148149</v>
      </c>
      <c r="H54" s="9"/>
      <c r="K54" s="5"/>
      <c r="L54" s="8"/>
      <c r="M54" s="9"/>
    </row>
    <row r="55" spans="1:13" ht="12.75">
      <c r="A55" s="5">
        <v>8</v>
      </c>
      <c r="B55" s="10">
        <v>0.01158564814814815</v>
      </c>
      <c r="C55" s="10">
        <v>0.010578703703703687</v>
      </c>
      <c r="D55" s="10">
        <v>0.01231481481481482</v>
      </c>
      <c r="E55" s="9">
        <v>0.09903935185185185</v>
      </c>
      <c r="F55" s="9">
        <v>0.09574074074074074</v>
      </c>
      <c r="G55" s="9">
        <v>0.09456018518518518</v>
      </c>
      <c r="H55" s="9"/>
      <c r="K55" s="5"/>
      <c r="L55" s="8"/>
      <c r="M55" s="9"/>
    </row>
    <row r="56" spans="1:13" ht="12.75">
      <c r="A56" s="5">
        <v>9</v>
      </c>
      <c r="B56" s="10">
        <v>0.013460648148148166</v>
      </c>
      <c r="C56" s="10">
        <v>0.011458333333333334</v>
      </c>
      <c r="D56" s="10">
        <v>0.011331018518518532</v>
      </c>
      <c r="E56" s="9">
        <v>0.11037037037037038</v>
      </c>
      <c r="F56" s="9">
        <v>0.1092013888888889</v>
      </c>
      <c r="G56" s="9">
        <v>0.10601851851851851</v>
      </c>
      <c r="H56" s="9"/>
      <c r="K56" s="5"/>
      <c r="L56" s="8"/>
      <c r="M56" s="9"/>
    </row>
    <row r="57" spans="1:13" ht="12.75">
      <c r="A57" s="5">
        <v>10</v>
      </c>
      <c r="B57" s="10">
        <v>0.013009259259259248</v>
      </c>
      <c r="C57" s="10">
        <v>0.012233796296296298</v>
      </c>
      <c r="D57" s="10">
        <v>0.012337962962962967</v>
      </c>
      <c r="E57" s="9">
        <v>0.12270833333333335</v>
      </c>
      <c r="F57" s="9">
        <v>0.12221064814814815</v>
      </c>
      <c r="G57" s="9">
        <v>0.11825231481481481</v>
      </c>
      <c r="H57" s="9"/>
      <c r="K57" s="5"/>
      <c r="L57" s="8"/>
      <c r="M57" s="9"/>
    </row>
    <row r="58" spans="1:13" ht="12.75">
      <c r="A58" s="5">
        <v>11</v>
      </c>
      <c r="B58" s="10">
        <v>0.011643518518518511</v>
      </c>
      <c r="C58" s="10">
        <v>0.013252314814814828</v>
      </c>
      <c r="D58" s="10">
        <v>0.012731481481481469</v>
      </c>
      <c r="E58" s="9">
        <v>0.13543981481481482</v>
      </c>
      <c r="F58" s="9">
        <v>0.13385416666666666</v>
      </c>
      <c r="G58" s="9">
        <v>0.13150462962962964</v>
      </c>
      <c r="H58" s="9"/>
      <c r="K58" s="5"/>
      <c r="L58" s="8"/>
      <c r="M58" s="9"/>
    </row>
    <row r="59" spans="1:13" ht="12.75">
      <c r="A59" s="5">
        <v>12</v>
      </c>
      <c r="B59" s="10">
        <v>0.011064814814814833</v>
      </c>
      <c r="C59" s="10">
        <v>0.010763888888888878</v>
      </c>
      <c r="D59" s="10">
        <v>0.012048611111111107</v>
      </c>
      <c r="E59" s="9">
        <v>0.14748842592592593</v>
      </c>
      <c r="F59" s="9">
        <v>0.1449189814814815</v>
      </c>
      <c r="G59" s="9">
        <v>0.14226851851851852</v>
      </c>
      <c r="H59" s="9"/>
      <c r="K59" s="5"/>
      <c r="L59" s="8"/>
      <c r="M59" s="9"/>
    </row>
    <row r="60" spans="1:13" ht="12.75">
      <c r="A60" s="5">
        <v>13</v>
      </c>
      <c r="B60" s="10">
        <v>0.013518518518518513</v>
      </c>
      <c r="C60" s="10">
        <v>0.011284722222222238</v>
      </c>
      <c r="D60" s="10">
        <v>0.01140046296296296</v>
      </c>
      <c r="E60" s="9">
        <v>0.15888888888888889</v>
      </c>
      <c r="F60" s="9">
        <v>0.1584375</v>
      </c>
      <c r="G60" s="9">
        <v>0.15355324074074075</v>
      </c>
      <c r="H60" s="9"/>
      <c r="K60" s="5"/>
      <c r="L60" s="8"/>
      <c r="M60" s="9"/>
    </row>
    <row r="61" spans="1:13" ht="12.75">
      <c r="A61" s="5">
        <v>14</v>
      </c>
      <c r="B61" s="10">
        <v>0.011979166666666652</v>
      </c>
      <c r="C61" s="10">
        <v>0.012430555555555556</v>
      </c>
      <c r="D61" s="10">
        <v>0.012175925925925923</v>
      </c>
      <c r="E61" s="9">
        <v>0.1710648148148148</v>
      </c>
      <c r="F61" s="9">
        <v>0.17041666666666666</v>
      </c>
      <c r="G61" s="9">
        <v>0.1659837962962963</v>
      </c>
      <c r="H61" s="9"/>
      <c r="K61" s="5"/>
      <c r="L61" s="8"/>
      <c r="M61" s="9"/>
    </row>
    <row r="62" spans="1:13" ht="12.75">
      <c r="A62" s="5">
        <v>15</v>
      </c>
      <c r="B62" s="10">
        <v>0.011828703703703702</v>
      </c>
      <c r="C62" s="10">
        <v>0.013171296296296264</v>
      </c>
      <c r="D62" s="10">
        <v>0.012870370370370365</v>
      </c>
      <c r="E62" s="9">
        <v>0.18393518518518517</v>
      </c>
      <c r="F62" s="9">
        <v>0.18224537037037036</v>
      </c>
      <c r="G62" s="9">
        <v>0.17915509259259257</v>
      </c>
      <c r="H62" s="9"/>
      <c r="K62" s="5"/>
      <c r="L62" s="8"/>
      <c r="M62" s="9"/>
    </row>
    <row r="63" spans="1:13" ht="12.75">
      <c r="A63" s="5">
        <v>16</v>
      </c>
      <c r="B63" s="10">
        <v>0.011608796296296298</v>
      </c>
      <c r="C63" s="10">
        <v>0.0109375</v>
      </c>
      <c r="D63" s="10">
        <v>0.012048611111111107</v>
      </c>
      <c r="E63" s="9">
        <v>0.19598379629629628</v>
      </c>
      <c r="F63" s="9">
        <v>0.19385416666666666</v>
      </c>
      <c r="G63" s="9">
        <v>0.1900925925925926</v>
      </c>
      <c r="H63" s="9"/>
      <c r="K63" s="5"/>
      <c r="L63" s="8"/>
      <c r="M63" s="9"/>
    </row>
    <row r="64" spans="1:13" ht="12.75">
      <c r="A64" s="5">
        <v>17</v>
      </c>
      <c r="B64" s="10">
        <v>0.013159722222222253</v>
      </c>
      <c r="C64" s="10">
        <v>0.012280092592592579</v>
      </c>
      <c r="D64" s="10">
        <v>0.01148148148148151</v>
      </c>
      <c r="E64" s="9">
        <v>0.2074652777777778</v>
      </c>
      <c r="F64" s="9">
        <v>0.20701388888888891</v>
      </c>
      <c r="G64" s="9">
        <v>0.20237268518518517</v>
      </c>
      <c r="H64" s="9"/>
      <c r="K64" s="5"/>
      <c r="L64" s="8"/>
      <c r="M64" s="9"/>
    </row>
    <row r="65" spans="1:13" ht="12.75">
      <c r="A65" s="5">
        <v>18</v>
      </c>
      <c r="B65" s="10">
        <v>0.011550925925925909</v>
      </c>
      <c r="C65" s="10">
        <v>0.013715277777777785</v>
      </c>
      <c r="D65" s="10">
        <v>0.012199074074074057</v>
      </c>
      <c r="E65" s="9">
        <v>0.21966435185185185</v>
      </c>
      <c r="F65" s="9">
        <v>0.21856481481481482</v>
      </c>
      <c r="G65" s="9">
        <v>0.21608796296296295</v>
      </c>
      <c r="H65" s="9"/>
      <c r="K65" s="5"/>
      <c r="L65" s="8"/>
      <c r="M65" s="9"/>
    </row>
    <row r="66" spans="1:13" ht="12.75">
      <c r="A66" s="5">
        <v>19</v>
      </c>
      <c r="B66" s="10">
        <v>0.0115625</v>
      </c>
      <c r="C66" s="10">
        <v>0.01113425925925926</v>
      </c>
      <c r="D66" s="10">
        <v>0.012511574074074078</v>
      </c>
      <c r="E66" s="9">
        <v>0.23217592592592592</v>
      </c>
      <c r="F66" s="9">
        <v>0.23012731481481483</v>
      </c>
      <c r="G66" s="9">
        <v>0.22722222222222221</v>
      </c>
      <c r="H66" s="9"/>
      <c r="K66" s="5"/>
      <c r="L66" s="8"/>
      <c r="M66" s="9"/>
    </row>
    <row r="67" spans="1:13" ht="12.75">
      <c r="A67" s="5">
        <v>20</v>
      </c>
      <c r="B67" s="10">
        <v>0.01186342592592593</v>
      </c>
      <c r="C67" s="10">
        <v>0.011215277777777782</v>
      </c>
      <c r="D67" s="10">
        <v>0.013043981481481476</v>
      </c>
      <c r="E67" s="9">
        <v>0.2452199074074074</v>
      </c>
      <c r="F67" s="9">
        <v>0.24199074074074076</v>
      </c>
      <c r="G67" s="9">
        <v>0.2384375</v>
      </c>
      <c r="H67" s="9"/>
      <c r="K67" s="5"/>
      <c r="L67" s="8"/>
      <c r="M67" s="9"/>
    </row>
    <row r="68" spans="1:13" ht="12.75">
      <c r="A68" s="5">
        <v>21</v>
      </c>
      <c r="B68" s="10">
        <v>0.013310185185185203</v>
      </c>
      <c r="C68" s="10">
        <v>0.013831018518518506</v>
      </c>
      <c r="D68" s="10">
        <v>0.013472222222222219</v>
      </c>
      <c r="E68" s="9">
        <v>0.2586921296296296</v>
      </c>
      <c r="F68" s="9">
        <v>0.25530092592592596</v>
      </c>
      <c r="G68" s="9">
        <v>0.2522685185185185</v>
      </c>
      <c r="H68" s="9"/>
      <c r="K68" s="5"/>
      <c r="L68" s="8"/>
      <c r="M68" s="9"/>
    </row>
    <row r="69" spans="1:13" ht="12.75">
      <c r="A69" s="5">
        <v>22</v>
      </c>
      <c r="B69" s="10">
        <v>0.011840277777777741</v>
      </c>
      <c r="C69" s="10">
        <v>0.011446759259259254</v>
      </c>
      <c r="D69" s="10">
        <v>0.013877314814814856</v>
      </c>
      <c r="E69" s="9">
        <v>0.2725694444444445</v>
      </c>
      <c r="F69" s="9">
        <v>0.2671412037037037</v>
      </c>
      <c r="G69" s="9">
        <v>0.26371527777777776</v>
      </c>
      <c r="H69" s="9"/>
      <c r="K69" s="5"/>
      <c r="L69" s="8"/>
      <c r="M69" s="9"/>
    </row>
    <row r="70" spans="1:13" ht="12.75">
      <c r="A70" s="5">
        <v>23</v>
      </c>
      <c r="B70" s="10">
        <v>0.011793981481481475</v>
      </c>
      <c r="C70" s="10">
        <v>0.011550925925925937</v>
      </c>
      <c r="D70" s="10">
        <v>0.012974537037036993</v>
      </c>
      <c r="E70" s="9">
        <v>0.28554398148148147</v>
      </c>
      <c r="F70" s="9">
        <v>0.2789351851851852</v>
      </c>
      <c r="G70" s="9">
        <v>0.2752662037037037</v>
      </c>
      <c r="H70" s="9"/>
      <c r="K70" s="5"/>
      <c r="L70" s="8"/>
      <c r="M70" s="9"/>
    </row>
    <row r="71" spans="1:13" ht="12.75">
      <c r="A71" s="5">
        <v>24</v>
      </c>
      <c r="B71" s="10">
        <v>0.014097222222222205</v>
      </c>
      <c r="C71" s="10">
        <v>0.01296296296296301</v>
      </c>
      <c r="D71" s="10">
        <v>0.013240740740740775</v>
      </c>
      <c r="E71" s="9">
        <v>0.29878472222222224</v>
      </c>
      <c r="F71" s="9">
        <v>0.2930324074074074</v>
      </c>
      <c r="G71" s="9">
        <v>0.2882291666666667</v>
      </c>
      <c r="H71" s="9"/>
      <c r="K71" s="5"/>
      <c r="L71" s="8"/>
      <c r="M71" s="9"/>
    </row>
    <row r="72" spans="1:13" ht="12.75">
      <c r="A72" s="5">
        <v>25</v>
      </c>
      <c r="B72" s="10">
        <v>0.013680555555555585</v>
      </c>
      <c r="C72" s="10">
        <v>0.011423611111111065</v>
      </c>
      <c r="D72" s="10">
        <v>0.01207175925925924</v>
      </c>
      <c r="E72" s="9">
        <v>0.3108564814814815</v>
      </c>
      <c r="F72" s="9">
        <v>0.30671296296296297</v>
      </c>
      <c r="G72" s="9">
        <v>0.29965277777777777</v>
      </c>
      <c r="H72" s="9"/>
      <c r="K72" s="5"/>
      <c r="L72" s="8"/>
      <c r="M72" s="9"/>
    </row>
    <row r="73" spans="1:13" ht="12.75">
      <c r="A73" s="5">
        <v>26</v>
      </c>
      <c r="B73" s="10">
        <v>0.012222222222222245</v>
      </c>
      <c r="C73" s="10">
        <v>0.011759259259259303</v>
      </c>
      <c r="D73" s="10">
        <v>0.013055555555555542</v>
      </c>
      <c r="E73" s="9">
        <v>0.323912037037037</v>
      </c>
      <c r="F73" s="9">
        <v>0.3189351851851852</v>
      </c>
      <c r="G73" s="9">
        <v>0.31141203703703707</v>
      </c>
      <c r="H73" s="9"/>
      <c r="K73" s="5"/>
      <c r="L73" s="8"/>
      <c r="M73" s="9"/>
    </row>
    <row r="74" spans="1:13" ht="12.75">
      <c r="A74" s="5">
        <v>27</v>
      </c>
      <c r="B74" s="10">
        <v>0.01207175925925924</v>
      </c>
      <c r="C74" s="10">
        <v>0.013321759259259214</v>
      </c>
      <c r="D74" s="10">
        <v>0.013912037037037084</v>
      </c>
      <c r="E74" s="9">
        <v>0.3378240740740741</v>
      </c>
      <c r="F74" s="9">
        <v>0.33100694444444445</v>
      </c>
      <c r="G74" s="9">
        <v>0.3247337962962963</v>
      </c>
      <c r="H74" s="9"/>
      <c r="K74" s="5"/>
      <c r="L74" s="8"/>
      <c r="M74" s="9"/>
    </row>
    <row r="75" spans="1:13" ht="12.75">
      <c r="A75" s="5">
        <v>28</v>
      </c>
      <c r="B75" s="10">
        <v>0.014074074074074072</v>
      </c>
      <c r="C75" s="10">
        <v>0.014016203703703711</v>
      </c>
      <c r="D75" s="10">
        <v>0.012893518518518443</v>
      </c>
      <c r="E75" s="9">
        <v>0.35071759259259255</v>
      </c>
      <c r="F75" s="9">
        <v>0.3450810185185185</v>
      </c>
      <c r="G75" s="9">
        <v>0.33875</v>
      </c>
      <c r="H75" s="9"/>
      <c r="K75" s="5"/>
      <c r="L75" s="8"/>
      <c r="M75" s="9"/>
    </row>
    <row r="76" spans="1:13" ht="12.75">
      <c r="A76" s="5">
        <v>29</v>
      </c>
      <c r="B76" s="10">
        <v>0.012476851851851822</v>
      </c>
      <c r="C76" s="10">
        <v>0.011736111111111114</v>
      </c>
      <c r="D76" s="10">
        <v>0.013912037037037084</v>
      </c>
      <c r="E76" s="9">
        <v>0.36462962962962964</v>
      </c>
      <c r="F76" s="9">
        <v>0.35755787037037035</v>
      </c>
      <c r="G76" s="9">
        <v>0.3504861111111111</v>
      </c>
      <c r="H76" s="9"/>
      <c r="K76" s="5"/>
      <c r="L76" s="8"/>
      <c r="M76" s="9"/>
    </row>
    <row r="77" spans="1:13" ht="12.75">
      <c r="A77" s="5">
        <v>30</v>
      </c>
      <c r="B77" s="10">
        <v>0.0123611111111111</v>
      </c>
      <c r="C77" s="10">
        <v>0.013553240740740768</v>
      </c>
      <c r="D77" s="10">
        <v>0.01222222222222219</v>
      </c>
      <c r="E77" s="9">
        <v>0.3768518518518518</v>
      </c>
      <c r="F77" s="9">
        <v>0.36991898148148145</v>
      </c>
      <c r="G77" s="9">
        <v>0.3640393518518519</v>
      </c>
      <c r="H77" s="9"/>
      <c r="K77" s="5"/>
      <c r="L77" s="8"/>
      <c r="M77" s="9"/>
    </row>
    <row r="78" spans="1:13" ht="12.75">
      <c r="A78" s="5">
        <v>31</v>
      </c>
      <c r="B78" s="10">
        <v>0.012280092592592662</v>
      </c>
      <c r="C78" s="10">
        <v>0.01481481481481478</v>
      </c>
      <c r="D78" s="10">
        <v>0.012916666666666687</v>
      </c>
      <c r="E78" s="9">
        <v>0.3897685185185185</v>
      </c>
      <c r="F78" s="9">
        <v>0.3821990740740741</v>
      </c>
      <c r="G78" s="9">
        <v>0.37885416666666666</v>
      </c>
      <c r="H78" s="9"/>
      <c r="K78" s="5"/>
      <c r="L78" s="8"/>
      <c r="M78" s="9"/>
    </row>
    <row r="79" spans="1:13" ht="12.75">
      <c r="A79" s="5">
        <v>32</v>
      </c>
      <c r="B79" s="10">
        <v>0.014247685185185155</v>
      </c>
      <c r="C79" s="10">
        <v>0.011678240740740753</v>
      </c>
      <c r="D79" s="10">
        <v>0.013518518518518485</v>
      </c>
      <c r="E79" s="9">
        <v>0.403287037037037</v>
      </c>
      <c r="F79" s="9">
        <v>0.39644675925925926</v>
      </c>
      <c r="G79" s="9">
        <v>0.3905324074074074</v>
      </c>
      <c r="H79" s="9"/>
      <c r="K79" s="5"/>
      <c r="L79" s="8"/>
      <c r="M79" s="9"/>
    </row>
    <row r="80" spans="1:13" ht="12.75">
      <c r="A80" s="5">
        <v>33</v>
      </c>
      <c r="B80" s="10">
        <v>0.012060185185185202</v>
      </c>
      <c r="C80" s="10">
        <v>0.013402777777777763</v>
      </c>
      <c r="D80" s="10">
        <v>0.01331018518518523</v>
      </c>
      <c r="E80" s="9">
        <v>0.41659722222222223</v>
      </c>
      <c r="F80" s="9">
        <v>0.40850694444444446</v>
      </c>
      <c r="G80" s="9">
        <v>0.4039351851851852</v>
      </c>
      <c r="H80" s="9"/>
      <c r="K80" s="5"/>
      <c r="L80" s="8"/>
      <c r="M80" s="9"/>
    </row>
    <row r="81" spans="1:13" ht="12.75">
      <c r="A81" s="5">
        <v>34</v>
      </c>
      <c r="B81" s="10">
        <v>0.012326388888888873</v>
      </c>
      <c r="C81" s="10">
        <v>0.014953703703703691</v>
      </c>
      <c r="D81" s="10">
        <v>0.013831018518518479</v>
      </c>
      <c r="E81" s="9">
        <v>0.4304282407407407</v>
      </c>
      <c r="F81" s="9">
        <v>0.42083333333333334</v>
      </c>
      <c r="G81" s="9">
        <v>0.41888888888888887</v>
      </c>
      <c r="H81" s="9"/>
      <c r="K81" s="5"/>
      <c r="L81" s="8"/>
      <c r="M81" s="9"/>
    </row>
    <row r="82" spans="1:13" ht="12.75">
      <c r="A82" s="5">
        <v>35</v>
      </c>
      <c r="B82" s="10">
        <v>0.013761574074074079</v>
      </c>
      <c r="C82" s="10">
        <v>0.012013888888888935</v>
      </c>
      <c r="D82" s="10">
        <v>0.013634259259259318</v>
      </c>
      <c r="E82" s="9">
        <v>0.4440625</v>
      </c>
      <c r="F82" s="9">
        <v>0.4345949074074074</v>
      </c>
      <c r="G82" s="9">
        <v>0.4309027777777778</v>
      </c>
      <c r="H82" s="9"/>
      <c r="K82" s="5"/>
      <c r="L82" s="8"/>
      <c r="M82" s="9"/>
    </row>
    <row r="83" spans="1:13" ht="12.75">
      <c r="A83" s="5">
        <v>36</v>
      </c>
      <c r="B83" s="10">
        <v>0.012650462962962905</v>
      </c>
      <c r="C83" s="10">
        <v>0.01172453703703702</v>
      </c>
      <c r="D83" s="10">
        <v>0.0121875</v>
      </c>
      <c r="E83" s="9">
        <v>0.45625</v>
      </c>
      <c r="F83" s="9">
        <v>0.4472453703703703</v>
      </c>
      <c r="G83" s="9">
        <v>0.4426273148148148</v>
      </c>
      <c r="H83" s="9"/>
      <c r="K83" s="5"/>
      <c r="L83" s="8"/>
      <c r="M83" s="9"/>
    </row>
    <row r="84" spans="1:13" ht="12.75">
      <c r="A84" s="5">
        <v>37</v>
      </c>
      <c r="B84" s="10">
        <v>0.0121875</v>
      </c>
      <c r="C84" s="10">
        <v>0.014050925925925939</v>
      </c>
      <c r="D84" s="10">
        <v>0.012777777777777777</v>
      </c>
      <c r="E84" s="9">
        <v>0.46902777777777777</v>
      </c>
      <c r="F84" s="9">
        <v>0.45943287037037034</v>
      </c>
      <c r="G84" s="9">
        <v>0.45667824074074076</v>
      </c>
      <c r="H84" s="9"/>
      <c r="K84" s="5"/>
      <c r="L84" s="8"/>
      <c r="M84" s="9"/>
    </row>
    <row r="85" spans="1:21" ht="12.75">
      <c r="A85" s="5">
        <v>38</v>
      </c>
      <c r="B85" s="10">
        <v>0.014525462962962976</v>
      </c>
      <c r="C85" s="10">
        <v>0.011770833333333341</v>
      </c>
      <c r="D85" s="10">
        <v>0.014467592592592615</v>
      </c>
      <c r="E85" s="9">
        <v>0.4834953703703704</v>
      </c>
      <c r="F85" s="9">
        <v>0.4739583333333333</v>
      </c>
      <c r="G85" s="9">
        <v>0.4684490740740741</v>
      </c>
      <c r="H85" s="9"/>
      <c r="K85" s="5"/>
      <c r="L85" s="8"/>
      <c r="M85" s="9"/>
      <c r="O85" s="5"/>
      <c r="P85" s="5"/>
      <c r="Q85" s="5"/>
      <c r="R85" s="5"/>
      <c r="S85" s="5"/>
      <c r="T85" s="5"/>
      <c r="U85" s="5"/>
    </row>
    <row r="86" spans="1:13" ht="12.75">
      <c r="A86" s="5">
        <v>39</v>
      </c>
      <c r="B86" s="10">
        <v>0.012361111111111156</v>
      </c>
      <c r="C86" s="10">
        <v>0.011875</v>
      </c>
      <c r="D86" s="10">
        <v>0.013333333333333364</v>
      </c>
      <c r="E86" s="9">
        <v>0.49682870370370374</v>
      </c>
      <c r="F86" s="9">
        <v>0.48631944444444447</v>
      </c>
      <c r="G86" s="9">
        <v>0.4803240740740741</v>
      </c>
      <c r="H86" s="9"/>
      <c r="K86" s="5"/>
      <c r="L86" s="8"/>
      <c r="M86" s="9"/>
    </row>
    <row r="87" spans="1:13" ht="12.75">
      <c r="A87" s="5">
        <v>40</v>
      </c>
      <c r="B87" s="10">
        <v>0.012581018518518505</v>
      </c>
      <c r="C87" s="10">
        <v>0.013171296296296264</v>
      </c>
      <c r="D87" s="10">
        <v>0.012245370370370379</v>
      </c>
      <c r="E87" s="9">
        <v>0.5090740740740741</v>
      </c>
      <c r="F87" s="9">
        <v>0.498900462962963</v>
      </c>
      <c r="G87" s="9">
        <v>0.4934953703703704</v>
      </c>
      <c r="H87" s="9"/>
      <c r="K87" s="5"/>
      <c r="L87" s="8"/>
      <c r="M87" s="9"/>
    </row>
    <row r="88" spans="1:13" ht="12.75">
      <c r="A88" s="5">
        <v>41</v>
      </c>
      <c r="B88" s="10">
        <v>0.012476851851851767</v>
      </c>
      <c r="C88" s="10">
        <v>0.012256944444444362</v>
      </c>
      <c r="D88" s="10">
        <v>0.013252314814814703</v>
      </c>
      <c r="E88" s="9">
        <v>0.5223263888888888</v>
      </c>
      <c r="F88" s="9">
        <v>0.5113773148148147</v>
      </c>
      <c r="G88" s="9">
        <v>0.5057523148148148</v>
      </c>
      <c r="H88" s="9"/>
      <c r="K88" s="5"/>
      <c r="L88" s="8"/>
      <c r="M88" s="9"/>
    </row>
    <row r="89" spans="1:13" ht="12.75">
      <c r="A89" s="5">
        <v>42</v>
      </c>
      <c r="B89" s="10">
        <v>0.014085648148148167</v>
      </c>
      <c r="C89" s="10">
        <v>0.011643518518518636</v>
      </c>
      <c r="D89" s="10">
        <v>0.013842592592592684</v>
      </c>
      <c r="E89" s="9">
        <v>0.5361689814814815</v>
      </c>
      <c r="F89" s="9">
        <v>0.5254629629629629</v>
      </c>
      <c r="G89" s="9">
        <v>0.5173958333333334</v>
      </c>
      <c r="H89" s="9"/>
      <c r="K89" s="5"/>
      <c r="L89" s="8"/>
      <c r="M89" s="9"/>
    </row>
    <row r="90" spans="1:13" ht="12.75">
      <c r="A90" s="5">
        <v>43</v>
      </c>
      <c r="B90" s="10">
        <v>0.013206018518518547</v>
      </c>
      <c r="C90" s="10">
        <v>0.013275462962962892</v>
      </c>
      <c r="D90" s="10">
        <v>0.0134375</v>
      </c>
      <c r="E90" s="9">
        <v>0.5496064814814815</v>
      </c>
      <c r="F90" s="9">
        <v>0.5386689814814815</v>
      </c>
      <c r="G90" s="9">
        <v>0.5306712962962963</v>
      </c>
      <c r="H90" s="9"/>
      <c r="K90" s="5"/>
      <c r="L90" s="8"/>
      <c r="M90" s="9"/>
    </row>
    <row r="91" spans="1:13" ht="12.75">
      <c r="A91" s="5">
        <v>44</v>
      </c>
      <c r="B91" s="10">
        <v>0.01230324074074074</v>
      </c>
      <c r="C91" s="10">
        <v>0.013472222222222219</v>
      </c>
      <c r="D91" s="10">
        <v>0.01288194444444446</v>
      </c>
      <c r="E91" s="9">
        <v>0.562488425925926</v>
      </c>
      <c r="F91" s="9">
        <v>0.5509722222222222</v>
      </c>
      <c r="G91" s="9">
        <v>0.5441435185185185</v>
      </c>
      <c r="H91" s="9"/>
      <c r="K91" s="5"/>
      <c r="L91" s="8"/>
      <c r="M91" s="9"/>
    </row>
    <row r="92" spans="1:13" ht="12.75">
      <c r="A92" s="5">
        <v>45</v>
      </c>
      <c r="B92" s="10">
        <v>0.013773148148148118</v>
      </c>
      <c r="C92" s="10">
        <v>0.011689814814814792</v>
      </c>
      <c r="D92" s="10">
        <v>0.01331018518518512</v>
      </c>
      <c r="E92" s="9">
        <v>0.5757986111111111</v>
      </c>
      <c r="F92" s="9">
        <v>0.5647453703703703</v>
      </c>
      <c r="G92" s="9">
        <v>0.5558333333333333</v>
      </c>
      <c r="H92" s="9"/>
      <c r="K92" s="5"/>
      <c r="L92" s="8"/>
      <c r="M92" s="9"/>
    </row>
    <row r="93" spans="1:13" ht="12.75">
      <c r="A93" s="5">
        <v>46</v>
      </c>
      <c r="B93" s="10">
        <v>0.014363425925925988</v>
      </c>
      <c r="C93" s="10">
        <v>0.013032407407407407</v>
      </c>
      <c r="D93" s="10">
        <v>0.01359953703703709</v>
      </c>
      <c r="E93" s="9">
        <v>0.5893981481481482</v>
      </c>
      <c r="F93" s="9">
        <v>0.5791087962962963</v>
      </c>
      <c r="G93" s="9">
        <v>0.5674768518518518</v>
      </c>
      <c r="H93" s="9"/>
      <c r="K93" s="5"/>
      <c r="L93" s="8"/>
      <c r="M93" s="9"/>
    </row>
    <row r="94" spans="1:13" ht="12.75">
      <c r="A94" s="5">
        <v>47</v>
      </c>
      <c r="B94" s="10">
        <v>0.01274305555555555</v>
      </c>
      <c r="C94" s="10">
        <v>0.014189814814814815</v>
      </c>
      <c r="D94" s="10">
        <v>0.013831018518518423</v>
      </c>
      <c r="E94" s="9">
        <v>0.6032291666666666</v>
      </c>
      <c r="F94" s="9">
        <v>0.5918518518518519</v>
      </c>
      <c r="G94" s="9">
        <v>0.5830555555555555</v>
      </c>
      <c r="H94" s="9"/>
      <c r="K94" s="5"/>
      <c r="L94" s="8"/>
      <c r="M94" s="9"/>
    </row>
    <row r="95" spans="1:13" ht="12.75">
      <c r="A95" s="5">
        <v>48</v>
      </c>
      <c r="B95" s="10">
        <v>0.012395833333333273</v>
      </c>
      <c r="C95" s="10">
        <v>0.01171296296296298</v>
      </c>
      <c r="D95" s="10">
        <v>0.014953703703703747</v>
      </c>
      <c r="E95" s="9">
        <v>0.6181828703703703</v>
      </c>
      <c r="F95" s="9">
        <v>0.6042476851851851</v>
      </c>
      <c r="G95" s="9">
        <v>0.5947685185185185</v>
      </c>
      <c r="H95" s="9"/>
      <c r="K95" s="5"/>
      <c r="L95" s="8"/>
      <c r="M95" s="9"/>
    </row>
    <row r="96" spans="1:13" ht="12.75">
      <c r="A96" s="5">
        <v>49</v>
      </c>
      <c r="B96" s="10">
        <v>0.014074074074074128</v>
      </c>
      <c r="C96" s="10">
        <v>0.013182870370370359</v>
      </c>
      <c r="D96" s="10">
        <v>0.013483796296296369</v>
      </c>
      <c r="E96" s="9">
        <v>0.6316666666666667</v>
      </c>
      <c r="F96" s="9">
        <v>0.6183217592592593</v>
      </c>
      <c r="G96" s="9">
        <v>0.6079513888888889</v>
      </c>
      <c r="H96" s="9"/>
      <c r="K96" s="5"/>
      <c r="L96" s="8"/>
      <c r="M96" s="9"/>
    </row>
    <row r="97" spans="1:13" ht="12.75">
      <c r="A97" s="5">
        <v>50</v>
      </c>
      <c r="B97" s="10">
        <v>0.012638888888888866</v>
      </c>
      <c r="C97" s="10">
        <v>0.013831018518518534</v>
      </c>
      <c r="D97" s="10">
        <v>0.01504629629629628</v>
      </c>
      <c r="E97" s="9">
        <v>0.646712962962963</v>
      </c>
      <c r="F97" s="9">
        <v>0.6309606481481481</v>
      </c>
      <c r="G97" s="9">
        <v>0.6217824074074074</v>
      </c>
      <c r="H97" s="9"/>
      <c r="K97" s="5"/>
      <c r="L97" s="8"/>
      <c r="M97" s="9"/>
    </row>
    <row r="98" spans="1:13" ht="12.75">
      <c r="A98" s="5">
        <v>51</v>
      </c>
      <c r="B98" s="10">
        <v>0.012777777777777777</v>
      </c>
      <c r="C98" s="10">
        <v>0.012175925925925868</v>
      </c>
      <c r="D98" s="10">
        <v>0.012789351851851816</v>
      </c>
      <c r="E98" s="9">
        <v>0.6595023148148148</v>
      </c>
      <c r="F98" s="9">
        <v>0.6437384259259259</v>
      </c>
      <c r="G98" s="9">
        <v>0.6339583333333333</v>
      </c>
      <c r="H98" s="9"/>
      <c r="K98" s="5"/>
      <c r="L98" s="8"/>
      <c r="M98" s="9"/>
    </row>
    <row r="99" spans="1:13" ht="12.75">
      <c r="A99" s="5">
        <v>52</v>
      </c>
      <c r="B99" s="10">
        <v>0.012465277777777839</v>
      </c>
      <c r="C99" s="10">
        <v>0.011840277777777852</v>
      </c>
      <c r="D99" s="10">
        <v>0.013402777777777874</v>
      </c>
      <c r="E99" s="9">
        <v>0.6729050925925927</v>
      </c>
      <c r="F99" s="9">
        <v>0.6562037037037037</v>
      </c>
      <c r="G99" s="9">
        <v>0.6457986111111111</v>
      </c>
      <c r="H99" s="9"/>
      <c r="K99" s="5"/>
      <c r="L99" s="8"/>
      <c r="M99" s="9"/>
    </row>
    <row r="100" spans="1:13" ht="12.75">
      <c r="A100" s="5">
        <v>53</v>
      </c>
      <c r="B100" s="10">
        <v>0.014421296296296293</v>
      </c>
      <c r="C100" s="10">
        <v>0.01415509259259251</v>
      </c>
      <c r="D100" s="10">
        <v>0.013831018518518423</v>
      </c>
      <c r="E100" s="9">
        <v>0.6867361111111111</v>
      </c>
      <c r="F100" s="9">
        <v>0.670625</v>
      </c>
      <c r="G100" s="9">
        <v>0.6599537037037037</v>
      </c>
      <c r="H100" s="9"/>
      <c r="K100" s="5"/>
      <c r="L100" s="8"/>
      <c r="M100" s="9"/>
    </row>
    <row r="101" spans="1:13" ht="12.75">
      <c r="A101" s="5">
        <v>54</v>
      </c>
      <c r="B101" s="10">
        <v>0.013113425925925903</v>
      </c>
      <c r="C101" s="10">
        <v>0.012326388888888928</v>
      </c>
      <c r="D101" s="10">
        <v>0.013356481481481497</v>
      </c>
      <c r="E101" s="9">
        <v>0.7000925925925926</v>
      </c>
      <c r="F101" s="9">
        <v>0.6837384259259259</v>
      </c>
      <c r="G101" s="9">
        <v>0.6722800925925926</v>
      </c>
      <c r="H101" s="9"/>
      <c r="K101" s="5"/>
      <c r="L101" s="8"/>
      <c r="M101" s="9"/>
    </row>
    <row r="102" spans="1:13" ht="12.75">
      <c r="A102" s="5">
        <v>55</v>
      </c>
      <c r="B102" s="10">
        <v>0.012800925925925855</v>
      </c>
      <c r="C102" s="10">
        <v>0.011817129629629664</v>
      </c>
      <c r="D102" s="10">
        <v>0.012766203703703627</v>
      </c>
      <c r="E102" s="9">
        <v>0.7128587962962962</v>
      </c>
      <c r="F102" s="9">
        <v>0.6965393518518518</v>
      </c>
      <c r="G102" s="9">
        <v>0.6840972222222222</v>
      </c>
      <c r="H102" s="9"/>
      <c r="K102" s="5"/>
      <c r="L102" s="8"/>
      <c r="M102" s="9"/>
    </row>
    <row r="103" spans="1:13" ht="12.75">
      <c r="A103" s="5">
        <v>56</v>
      </c>
      <c r="B103" s="10">
        <v>0.013969907407407556</v>
      </c>
      <c r="C103" s="10">
        <v>0.012974537037036993</v>
      </c>
      <c r="D103" s="10">
        <v>0.013368055555555647</v>
      </c>
      <c r="E103" s="9">
        <v>0.7262268518518519</v>
      </c>
      <c r="F103" s="9">
        <v>0.7105092592592593</v>
      </c>
      <c r="G103" s="9">
        <v>0.6970717592592592</v>
      </c>
      <c r="H103" s="9"/>
      <c r="K103" s="5"/>
      <c r="L103" s="8"/>
      <c r="M103" s="9"/>
    </row>
    <row r="104" spans="1:13" ht="12.75">
      <c r="A104" s="5">
        <v>57</v>
      </c>
      <c r="B104" s="10">
        <v>0.014097222222222094</v>
      </c>
      <c r="C104" s="10">
        <v>0.012766203703703738</v>
      </c>
      <c r="D104" s="10">
        <v>0.014155092592592622</v>
      </c>
      <c r="E104" s="9">
        <v>0.7403819444444445</v>
      </c>
      <c r="F104" s="9">
        <v>0.7246064814814814</v>
      </c>
      <c r="G104" s="9">
        <v>0.709837962962963</v>
      </c>
      <c r="H104" s="9"/>
      <c r="K104" s="5"/>
      <c r="L104" s="8"/>
      <c r="M104" s="9"/>
    </row>
    <row r="105" spans="1:13" ht="12.75">
      <c r="A105" s="5">
        <v>58</v>
      </c>
      <c r="B105" s="10">
        <v>0.013726851851851851</v>
      </c>
      <c r="C105" s="10">
        <v>0.01230324074074074</v>
      </c>
      <c r="D105" s="10">
        <v>0.014212962962962927</v>
      </c>
      <c r="E105" s="9">
        <v>0.7545949074074074</v>
      </c>
      <c r="F105" s="9">
        <v>0.7383333333333333</v>
      </c>
      <c r="G105" s="9">
        <v>0.7221412037037037</v>
      </c>
      <c r="H105" s="9"/>
      <c r="K105" s="5"/>
      <c r="L105" s="8"/>
      <c r="M105" s="9"/>
    </row>
    <row r="106" spans="1:13" ht="12.75">
      <c r="A106" s="5">
        <v>59</v>
      </c>
      <c r="B106" s="10">
        <v>0.013576388888889013</v>
      </c>
      <c r="C106" s="10">
        <v>0.013518518518518485</v>
      </c>
      <c r="D106" s="10">
        <v>0.013402777777777763</v>
      </c>
      <c r="E106" s="9">
        <v>0.7679976851851852</v>
      </c>
      <c r="F106" s="9">
        <v>0.7519097222222223</v>
      </c>
      <c r="G106" s="9">
        <v>0.7356597222222222</v>
      </c>
      <c r="H106" s="9"/>
      <c r="K106" s="5"/>
      <c r="L106" s="8"/>
      <c r="M106" s="9"/>
    </row>
    <row r="107" spans="1:13" ht="12.75">
      <c r="A107" s="5">
        <v>60</v>
      </c>
      <c r="B107" s="10">
        <v>0.014143518518518361</v>
      </c>
      <c r="C107" s="10">
        <v>0.014560185185185204</v>
      </c>
      <c r="D107" s="10">
        <v>0.013321759259259158</v>
      </c>
      <c r="E107" s="9">
        <v>0.7813194444444443</v>
      </c>
      <c r="F107" s="9">
        <v>0.7660532407407407</v>
      </c>
      <c r="G107" s="9">
        <v>0.7502199074074074</v>
      </c>
      <c r="H107" s="9"/>
      <c r="K107" s="5"/>
      <c r="L107" s="8"/>
      <c r="M107" s="9"/>
    </row>
    <row r="108" spans="1:13" ht="12.75">
      <c r="A108" s="5">
        <v>61</v>
      </c>
      <c r="B108" s="10">
        <v>0.014131944444444544</v>
      </c>
      <c r="C108" s="10">
        <v>0.012337962962962856</v>
      </c>
      <c r="D108" s="10">
        <v>0.01461805555555562</v>
      </c>
      <c r="E108" s="9">
        <v>0.7959375</v>
      </c>
      <c r="F108" s="9">
        <v>0.7801851851851852</v>
      </c>
      <c r="G108" s="9">
        <v>0.7625578703703703</v>
      </c>
      <c r="H108" s="9"/>
      <c r="K108" s="5"/>
      <c r="L108" s="8"/>
      <c r="M108" s="9"/>
    </row>
    <row r="109" spans="1:13" ht="12.75">
      <c r="A109" s="5">
        <v>62</v>
      </c>
      <c r="B109" s="10">
        <v>0.014108796296296244</v>
      </c>
      <c r="C109" s="10">
        <v>0.01363425925925943</v>
      </c>
      <c r="D109" s="10">
        <v>0.014062500000000089</v>
      </c>
      <c r="E109" s="9">
        <v>0.81</v>
      </c>
      <c r="F109" s="9">
        <v>0.7942939814814814</v>
      </c>
      <c r="G109" s="9">
        <v>0.7761921296296297</v>
      </c>
      <c r="H109" s="9"/>
      <c r="K109" s="5"/>
      <c r="L109" s="8"/>
      <c r="M109" s="9"/>
    </row>
    <row r="110" spans="1:13" ht="12.75">
      <c r="A110" s="5">
        <v>63</v>
      </c>
      <c r="B110" s="10">
        <v>0.013946759259259256</v>
      </c>
      <c r="C110" s="10">
        <v>0.015</v>
      </c>
      <c r="D110" s="10">
        <v>0.013622685185185168</v>
      </c>
      <c r="E110" s="9">
        <v>0.8236226851851852</v>
      </c>
      <c r="F110" s="9">
        <v>0.8082407407407407</v>
      </c>
      <c r="G110" s="9">
        <v>0.7911921296296297</v>
      </c>
      <c r="H110" s="9"/>
      <c r="K110" s="5"/>
      <c r="L110" s="8"/>
      <c r="M110" s="9"/>
    </row>
    <row r="111" spans="1:13" ht="12.75">
      <c r="A111" s="5">
        <v>64</v>
      </c>
      <c r="B111" s="10">
        <v>0.013784722222222268</v>
      </c>
      <c r="C111" s="10">
        <v>0.01271990740740736</v>
      </c>
      <c r="D111" s="10">
        <v>0.013321759259259158</v>
      </c>
      <c r="E111" s="9">
        <v>0.8369444444444444</v>
      </c>
      <c r="F111" s="9">
        <v>0.822025462962963</v>
      </c>
      <c r="G111" s="9">
        <v>0.8039120370370371</v>
      </c>
      <c r="H111" s="9"/>
      <c r="K111" s="5"/>
      <c r="L111" s="8"/>
      <c r="M111" s="9"/>
    </row>
    <row r="112" spans="1:13" ht="12.75">
      <c r="A112" s="5">
        <v>65</v>
      </c>
      <c r="B112" s="10">
        <v>0.01475694444444442</v>
      </c>
      <c r="C112" s="10">
        <v>0.012615740740740788</v>
      </c>
      <c r="D112" s="10">
        <v>0.015</v>
      </c>
      <c r="E112" s="9">
        <v>0.8519444444444444</v>
      </c>
      <c r="F112" s="9">
        <v>0.8367824074074074</v>
      </c>
      <c r="G112" s="9">
        <v>0.8165277777777779</v>
      </c>
      <c r="H112" s="9"/>
      <c r="K112" s="5"/>
      <c r="L112" s="8"/>
      <c r="M112" s="9"/>
    </row>
    <row r="113" spans="1:13" ht="12.75">
      <c r="A113" s="5">
        <v>66</v>
      </c>
      <c r="B113" s="10">
        <v>0.014085648148148167</v>
      </c>
      <c r="C113" s="10">
        <v>0.013611111111111018</v>
      </c>
      <c r="D113" s="10">
        <v>0.013935185185185328</v>
      </c>
      <c r="E113" s="9">
        <v>0.8658796296296297</v>
      </c>
      <c r="F113" s="9">
        <v>0.8508680555555556</v>
      </c>
      <c r="G113" s="9">
        <v>0.8301388888888889</v>
      </c>
      <c r="H113" s="9"/>
      <c r="K113" s="5"/>
      <c r="L113" s="8"/>
      <c r="M113" s="9"/>
    </row>
    <row r="114" spans="1:13" ht="12.75">
      <c r="A114" s="5">
        <v>67</v>
      </c>
      <c r="B114" s="10">
        <v>0.014293981481481532</v>
      </c>
      <c r="C114" s="10">
        <v>0.01446759259259267</v>
      </c>
      <c r="D114" s="10">
        <v>0.013287037037037042</v>
      </c>
      <c r="E114" s="9">
        <v>0.8791666666666668</v>
      </c>
      <c r="F114" s="9">
        <v>0.8651620370370371</v>
      </c>
      <c r="G114" s="9">
        <v>0.8446064814814815</v>
      </c>
      <c r="H114" s="9"/>
      <c r="K114" s="5"/>
      <c r="L114" s="8"/>
      <c r="M114" s="9"/>
    </row>
    <row r="115" spans="1:13" ht="12.75">
      <c r="A115" s="5">
        <v>68</v>
      </c>
      <c r="B115" s="10">
        <v>0.018310185185185124</v>
      </c>
      <c r="C115" s="10">
        <v>0.013090277777777715</v>
      </c>
      <c r="D115" s="10">
        <v>0.013391203703703614</v>
      </c>
      <c r="E115" s="9">
        <v>0.8925578703703704</v>
      </c>
      <c r="F115" s="9">
        <v>0.8834722222222222</v>
      </c>
      <c r="G115" s="9">
        <v>0.8576967592592593</v>
      </c>
      <c r="H115" s="9"/>
      <c r="K115" s="5"/>
      <c r="L115" s="8"/>
      <c r="M115" s="9"/>
    </row>
    <row r="116" spans="1:13" ht="12.75">
      <c r="A116" s="5">
        <v>69</v>
      </c>
      <c r="B116" s="10">
        <v>0.017592592592592493</v>
      </c>
      <c r="C116" s="10">
        <v>0.012835648148148082</v>
      </c>
      <c r="D116" s="10">
        <v>0.015034722222222241</v>
      </c>
      <c r="E116" s="9">
        <v>0.9075925925925926</v>
      </c>
      <c r="F116" s="9">
        <v>0.9010648148148147</v>
      </c>
      <c r="G116" s="9">
        <v>0.8705324074074073</v>
      </c>
      <c r="H116" s="9"/>
      <c r="K116" s="5"/>
      <c r="L116" s="8"/>
      <c r="M116" s="9"/>
    </row>
    <row r="117" spans="1:13" ht="12.75">
      <c r="A117" s="5">
        <v>70</v>
      </c>
      <c r="B117" s="10">
        <v>0.016574074074074185</v>
      </c>
      <c r="C117" s="10">
        <v>0.0140393518518519</v>
      </c>
      <c r="D117" s="10">
        <v>0.013923611111111067</v>
      </c>
      <c r="E117" s="9">
        <v>0.9215162037037037</v>
      </c>
      <c r="F117" s="9">
        <v>0.9176388888888889</v>
      </c>
      <c r="G117" s="9">
        <v>0.8845717592592592</v>
      </c>
      <c r="H117" s="9"/>
      <c r="K117" s="5"/>
      <c r="L117" s="8"/>
      <c r="M117" s="9"/>
    </row>
    <row r="118" spans="1:13" ht="12.75">
      <c r="A118" s="5">
        <v>71</v>
      </c>
      <c r="B118" s="10">
        <v>0.01416666666666666</v>
      </c>
      <c r="C118" s="10">
        <v>0.014722222222222303</v>
      </c>
      <c r="D118" s="10">
        <v>0.013437500000000102</v>
      </c>
      <c r="E118" s="9">
        <v>0.9349537037037038</v>
      </c>
      <c r="F118" s="9">
        <v>0.9318055555555556</v>
      </c>
      <c r="G118" s="9">
        <v>0.8992939814814815</v>
      </c>
      <c r="H118" s="9"/>
      <c r="K118" s="5"/>
      <c r="L118" s="8"/>
      <c r="M118" s="9"/>
    </row>
    <row r="119" spans="1:13" ht="12.75">
      <c r="A119" s="5">
        <v>72</v>
      </c>
      <c r="C119" s="10">
        <v>0.012476851851851767</v>
      </c>
      <c r="D119" s="10">
        <v>0.012905092592592426</v>
      </c>
      <c r="E119" s="9">
        <v>0.9478587962962962</v>
      </c>
      <c r="F119" s="5"/>
      <c r="G119" s="9">
        <v>0.9117708333333333</v>
      </c>
      <c r="H119" s="9"/>
      <c r="K119" s="5"/>
      <c r="L119" s="8"/>
      <c r="M119" s="9"/>
    </row>
    <row r="120" spans="1:13" ht="12.75">
      <c r="A120" s="5">
        <v>73</v>
      </c>
      <c r="C120" s="10">
        <v>0.012245370370370323</v>
      </c>
      <c r="D120" s="10">
        <v>0.013750000000000151</v>
      </c>
      <c r="E120" s="9">
        <v>0.9616087962962964</v>
      </c>
      <c r="F120" s="5"/>
      <c r="G120" s="9">
        <v>0.9240162037037036</v>
      </c>
      <c r="H120" s="9"/>
      <c r="K120" s="5"/>
      <c r="L120" s="8"/>
      <c r="M120" s="9"/>
    </row>
    <row r="121" spans="1:13" ht="12.75">
      <c r="A121" s="5">
        <v>74</v>
      </c>
      <c r="C121" s="10">
        <v>0.013402777777777874</v>
      </c>
      <c r="D121" s="10">
        <v>0.018009259259259225</v>
      </c>
      <c r="E121" s="9">
        <v>0.9796180555555556</v>
      </c>
      <c r="F121" s="5"/>
      <c r="G121" s="9">
        <v>0.9374189814814815</v>
      </c>
      <c r="H121" s="9"/>
      <c r="K121" s="5"/>
      <c r="L121" s="8"/>
      <c r="M121" s="9"/>
    </row>
    <row r="122" spans="1:13" ht="12.75">
      <c r="A122" s="5">
        <v>75</v>
      </c>
      <c r="C122" s="10">
        <v>0.013958333333333406</v>
      </c>
      <c r="D122" s="10">
        <v>0.011736111111111058</v>
      </c>
      <c r="E122" s="9">
        <v>0.9913541666666666</v>
      </c>
      <c r="F122" s="5"/>
      <c r="G122" s="9">
        <v>0.9513773148148149</v>
      </c>
      <c r="H122" s="9"/>
      <c r="K122" s="5"/>
      <c r="L122" s="8"/>
      <c r="M122" s="9"/>
    </row>
    <row r="123" spans="1:13" ht="12.75">
      <c r="A123" s="5">
        <v>76</v>
      </c>
      <c r="C123" s="10">
        <v>0.011759259259259136</v>
      </c>
      <c r="D123" s="10">
        <v>0.013067129629629748</v>
      </c>
      <c r="E123" s="9">
        <v>1.0044212962962964</v>
      </c>
      <c r="F123" s="5"/>
      <c r="G123" s="9">
        <v>0.963136574074074</v>
      </c>
      <c r="H123" s="9"/>
      <c r="K123" s="5"/>
      <c r="L123" s="8"/>
      <c r="M123" s="9"/>
    </row>
    <row r="124" spans="1:8" ht="12.75">
      <c r="A124" s="5">
        <v>77</v>
      </c>
      <c r="C124" s="10">
        <v>0.011388888888888893</v>
      </c>
      <c r="F124" s="5"/>
      <c r="G124" s="9">
        <v>0.9745254629629629</v>
      </c>
      <c r="H124" s="9"/>
    </row>
    <row r="125" spans="1:8" ht="12.75">
      <c r="A125" s="5">
        <v>78</v>
      </c>
      <c r="C125" s="10">
        <v>0.012627314814814827</v>
      </c>
      <c r="F125" s="5"/>
      <c r="G125" s="9">
        <v>0.9871527777777778</v>
      </c>
      <c r="H125" s="9"/>
    </row>
    <row r="126" spans="1:8" ht="12.75">
      <c r="A126" s="5">
        <v>79</v>
      </c>
      <c r="C126" s="10">
        <v>0.012847222222222232</v>
      </c>
      <c r="F126" s="5"/>
      <c r="G126" s="11">
        <v>1</v>
      </c>
      <c r="H126" s="1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43" sqref="A43:IV46"/>
    </sheetView>
  </sheetViews>
  <sheetFormatPr defaultColWidth="9.140625" defaultRowHeight="12.75"/>
  <cols>
    <col min="1" max="1" width="29.7109375" style="0" customWidth="1"/>
    <col min="2" max="2" width="13.421875" style="0" customWidth="1"/>
    <col min="3" max="3" width="15.28125" style="0" customWidth="1"/>
    <col min="5" max="5" width="39.421875" style="0" customWidth="1"/>
    <col min="6" max="8" width="16.57421875" style="0" customWidth="1"/>
  </cols>
  <sheetData>
    <row r="1" spans="1:7" ht="13.5" customHeight="1">
      <c r="A1" s="12" t="s">
        <v>18</v>
      </c>
      <c r="B1" s="12" t="s">
        <v>19</v>
      </c>
      <c r="C1" s="12" t="s">
        <v>1</v>
      </c>
      <c r="E1" s="16" t="s">
        <v>18</v>
      </c>
      <c r="F1" s="16" t="s">
        <v>19</v>
      </c>
      <c r="G1" s="16" t="s">
        <v>1</v>
      </c>
    </row>
    <row r="2" spans="1:7" ht="13.5" customHeight="1">
      <c r="A2" s="13" t="s">
        <v>20</v>
      </c>
      <c r="B2" s="14">
        <v>120</v>
      </c>
      <c r="C2" s="15">
        <v>0.015815145502645508</v>
      </c>
      <c r="E2" s="17" t="s">
        <v>29</v>
      </c>
      <c r="F2" s="18">
        <v>153</v>
      </c>
      <c r="G2" s="19">
        <v>0.009696180555555552</v>
      </c>
    </row>
    <row r="3" spans="1:7" ht="13.5" customHeight="1">
      <c r="A3" s="13" t="s">
        <v>20</v>
      </c>
      <c r="B3" s="14">
        <v>121</v>
      </c>
      <c r="C3" s="15">
        <v>0.01728443287037038</v>
      </c>
      <c r="E3" s="17" t="s">
        <v>29</v>
      </c>
      <c r="F3" s="18">
        <v>150</v>
      </c>
      <c r="G3" s="19">
        <v>0.009903846153846135</v>
      </c>
    </row>
    <row r="4" spans="1:7" ht="13.5" customHeight="1">
      <c r="A4" s="13" t="s">
        <v>20</v>
      </c>
      <c r="B4" s="14">
        <v>122</v>
      </c>
      <c r="C4" s="15">
        <v>0.020250771604938274</v>
      </c>
      <c r="E4" s="17" t="s">
        <v>31</v>
      </c>
      <c r="F4" s="18">
        <v>50</v>
      </c>
      <c r="G4" s="19">
        <v>0.010100462962962962</v>
      </c>
    </row>
    <row r="5" spans="1:7" ht="13.5" customHeight="1">
      <c r="A5" s="13" t="s">
        <v>20</v>
      </c>
      <c r="B5" s="14">
        <v>123</v>
      </c>
      <c r="C5" s="15">
        <v>0.021539351851851834</v>
      </c>
      <c r="E5" s="17" t="s">
        <v>27</v>
      </c>
      <c r="F5" s="18">
        <v>106</v>
      </c>
      <c r="G5" s="19">
        <v>0.010249565972222242</v>
      </c>
    </row>
    <row r="6" spans="1:7" ht="13.5" customHeight="1">
      <c r="A6" s="13" t="s">
        <v>20</v>
      </c>
      <c r="B6" s="14">
        <v>124</v>
      </c>
      <c r="C6" s="15">
        <v>0.015206228956228968</v>
      </c>
      <c r="E6" s="17" t="s">
        <v>23</v>
      </c>
      <c r="F6" s="18">
        <v>175</v>
      </c>
      <c r="G6" s="19">
        <v>0.010308048433048432</v>
      </c>
    </row>
    <row r="7" spans="1:7" ht="13.5" customHeight="1">
      <c r="A7" s="13" t="s">
        <v>20</v>
      </c>
      <c r="B7" s="14">
        <v>125</v>
      </c>
      <c r="C7" s="15">
        <v>0.01328848379629629</v>
      </c>
      <c r="E7" s="17" t="s">
        <v>27</v>
      </c>
      <c r="F7" s="18">
        <v>102</v>
      </c>
      <c r="G7" s="19">
        <v>0.010354344729344713</v>
      </c>
    </row>
    <row r="8" spans="1:7" ht="13.5" customHeight="1">
      <c r="A8" s="13" t="s">
        <v>20</v>
      </c>
      <c r="B8" s="14">
        <v>126</v>
      </c>
      <c r="C8" s="15">
        <v>0.01905423280423279</v>
      </c>
      <c r="E8" s="17" t="s">
        <v>23</v>
      </c>
      <c r="F8" s="18">
        <v>171</v>
      </c>
      <c r="G8" s="19">
        <v>0.010369480056980048</v>
      </c>
    </row>
    <row r="9" spans="1:7" ht="13.5" customHeight="1">
      <c r="A9" s="13" t="s">
        <v>20</v>
      </c>
      <c r="B9" s="14">
        <v>127</v>
      </c>
      <c r="C9" s="15">
        <v>0.01802777777777779</v>
      </c>
      <c r="E9" s="17" t="s">
        <v>29</v>
      </c>
      <c r="F9" s="18">
        <v>151</v>
      </c>
      <c r="G9" s="19">
        <v>0.010373041310541313</v>
      </c>
    </row>
    <row r="10" spans="1:7" ht="13.5" customHeight="1">
      <c r="A10" s="13" t="s">
        <v>21</v>
      </c>
      <c r="B10" s="14">
        <v>1</v>
      </c>
      <c r="C10" s="15">
        <v>0.021088455476753348</v>
      </c>
      <c r="E10" s="17" t="s">
        <v>23</v>
      </c>
      <c r="F10" s="18">
        <v>176</v>
      </c>
      <c r="G10" s="19">
        <v>0.010383725071225073</v>
      </c>
    </row>
    <row r="11" spans="1:7" ht="13.5" customHeight="1">
      <c r="A11" s="13" t="s">
        <v>22</v>
      </c>
      <c r="B11" s="14">
        <v>2</v>
      </c>
      <c r="C11" s="15">
        <v>0.02160980273752013</v>
      </c>
      <c r="E11" s="17" t="s">
        <v>27</v>
      </c>
      <c r="F11" s="18">
        <v>105</v>
      </c>
      <c r="G11" s="19">
        <v>0.01048528439153439</v>
      </c>
    </row>
    <row r="12" spans="1:7" ht="13.5" customHeight="1">
      <c r="A12" s="13" t="s">
        <v>23</v>
      </c>
      <c r="B12" s="14">
        <v>170</v>
      </c>
      <c r="C12" s="15">
        <v>0.010733989197530873</v>
      </c>
      <c r="E12" s="17" t="s">
        <v>31</v>
      </c>
      <c r="F12" s="18">
        <v>52</v>
      </c>
      <c r="G12" s="19">
        <v>0.010553144290123452</v>
      </c>
    </row>
    <row r="13" spans="1:7" ht="13.5" customHeight="1">
      <c r="A13" s="13" t="s">
        <v>23</v>
      </c>
      <c r="B13" s="14">
        <v>171</v>
      </c>
      <c r="C13" s="15">
        <v>0.010369480056980048</v>
      </c>
      <c r="E13" s="17" t="s">
        <v>27</v>
      </c>
      <c r="F13" s="18">
        <v>101</v>
      </c>
      <c r="G13" s="19">
        <v>0.010626653439153446</v>
      </c>
    </row>
    <row r="14" spans="1:7" ht="13.5" customHeight="1">
      <c r="A14" s="13" t="s">
        <v>23</v>
      </c>
      <c r="B14" s="14">
        <v>172</v>
      </c>
      <c r="C14" s="15">
        <v>0.010737584175084155</v>
      </c>
      <c r="E14" s="17" t="s">
        <v>32</v>
      </c>
      <c r="F14" s="18">
        <v>140</v>
      </c>
      <c r="G14" s="19">
        <v>0.010635521885521887</v>
      </c>
    </row>
    <row r="15" spans="1:7" ht="13.5" customHeight="1">
      <c r="A15" s="13" t="s">
        <v>23</v>
      </c>
      <c r="B15" s="14">
        <v>173</v>
      </c>
      <c r="C15" s="15">
        <v>0.01141308922558923</v>
      </c>
      <c r="E15" s="17" t="s">
        <v>31</v>
      </c>
      <c r="F15" s="18">
        <v>53</v>
      </c>
      <c r="G15" s="19">
        <v>0.010691425120772962</v>
      </c>
    </row>
    <row r="16" spans="1:7" ht="13.5" customHeight="1">
      <c r="A16" s="13" t="s">
        <v>23</v>
      </c>
      <c r="B16" s="14">
        <v>174</v>
      </c>
      <c r="C16" s="15">
        <v>0.011708754208754231</v>
      </c>
      <c r="E16" s="17" t="s">
        <v>23</v>
      </c>
      <c r="F16" s="18">
        <v>170</v>
      </c>
      <c r="G16" s="19">
        <v>0.010733989197530873</v>
      </c>
    </row>
    <row r="17" spans="1:7" ht="13.5" customHeight="1">
      <c r="A17" s="13" t="s">
        <v>23</v>
      </c>
      <c r="B17" s="14">
        <v>175</v>
      </c>
      <c r="C17" s="15">
        <v>0.010308048433048432</v>
      </c>
      <c r="E17" s="17" t="s">
        <v>23</v>
      </c>
      <c r="F17" s="18">
        <v>172</v>
      </c>
      <c r="G17" s="19">
        <v>0.010737584175084155</v>
      </c>
    </row>
    <row r="18" spans="1:7" ht="13.5" customHeight="1">
      <c r="A18" s="13" t="s">
        <v>23</v>
      </c>
      <c r="B18" s="14">
        <v>176</v>
      </c>
      <c r="C18" s="15">
        <v>0.010383725071225073</v>
      </c>
      <c r="E18" s="17" t="s">
        <v>27</v>
      </c>
      <c r="F18" s="18">
        <v>103</v>
      </c>
      <c r="G18" s="19">
        <v>0.01100501543209878</v>
      </c>
    </row>
    <row r="19" spans="1:7" ht="13.5" customHeight="1">
      <c r="A19" s="13" t="s">
        <v>23</v>
      </c>
      <c r="B19" s="14">
        <v>177</v>
      </c>
      <c r="C19" s="15">
        <v>0.011439043209876546</v>
      </c>
      <c r="E19" s="17" t="s">
        <v>27</v>
      </c>
      <c r="F19" s="18">
        <v>107</v>
      </c>
      <c r="G19" s="19">
        <v>0.01104255698005697</v>
      </c>
    </row>
    <row r="20" spans="1:7" ht="13.5" customHeight="1">
      <c r="A20" s="13" t="s">
        <v>24</v>
      </c>
      <c r="B20" s="14">
        <v>20</v>
      </c>
      <c r="C20" s="15">
        <v>0.013618055555555572</v>
      </c>
      <c r="E20" s="17" t="s">
        <v>27</v>
      </c>
      <c r="F20" s="18">
        <v>100</v>
      </c>
      <c r="G20" s="19">
        <v>0.011199252136752132</v>
      </c>
    </row>
    <row r="21" spans="1:7" ht="13.5" customHeight="1">
      <c r="A21" s="13" t="s">
        <v>24</v>
      </c>
      <c r="B21" s="14">
        <v>21</v>
      </c>
      <c r="C21" s="15">
        <v>0.013849400871459716</v>
      </c>
      <c r="E21" s="17" t="s">
        <v>28</v>
      </c>
      <c r="F21" s="18">
        <v>130</v>
      </c>
      <c r="G21" s="19">
        <v>0.01125385802469135</v>
      </c>
    </row>
    <row r="22" spans="1:7" ht="13.5" customHeight="1">
      <c r="A22" s="13" t="s">
        <v>24</v>
      </c>
      <c r="B22" s="14">
        <v>22</v>
      </c>
      <c r="C22" s="15">
        <v>0.013110989278752413</v>
      </c>
      <c r="E22" s="17" t="s">
        <v>32</v>
      </c>
      <c r="F22" s="18">
        <v>147</v>
      </c>
      <c r="G22" s="19">
        <v>0.011291666666666662</v>
      </c>
    </row>
    <row r="23" spans="1:7" ht="13.5" customHeight="1">
      <c r="A23" s="13" t="s">
        <v>24</v>
      </c>
      <c r="B23" s="14">
        <v>23</v>
      </c>
      <c r="C23" s="15">
        <v>0.012375578703703696</v>
      </c>
      <c r="E23" s="17" t="s">
        <v>31</v>
      </c>
      <c r="F23" s="18">
        <v>51</v>
      </c>
      <c r="G23" s="19">
        <v>0.011409406565656558</v>
      </c>
    </row>
    <row r="24" spans="1:7" ht="13.5" customHeight="1">
      <c r="A24" s="13" t="s">
        <v>25</v>
      </c>
      <c r="B24" s="14">
        <v>41</v>
      </c>
      <c r="C24" s="15">
        <v>0.013780458089668634</v>
      </c>
      <c r="E24" s="17" t="s">
        <v>23</v>
      </c>
      <c r="F24" s="18">
        <v>173</v>
      </c>
      <c r="G24" s="19">
        <v>0.01141308922558923</v>
      </c>
    </row>
    <row r="25" spans="1:7" ht="13.5" customHeight="1">
      <c r="A25" s="13" t="s">
        <v>25</v>
      </c>
      <c r="B25" s="14">
        <v>42</v>
      </c>
      <c r="C25" s="15">
        <v>0.012728909465020572</v>
      </c>
      <c r="E25" s="17" t="s">
        <v>23</v>
      </c>
      <c r="F25" s="18">
        <v>177</v>
      </c>
      <c r="G25" s="19">
        <v>0.011439043209876546</v>
      </c>
    </row>
    <row r="26" spans="1:7" ht="13.5" customHeight="1">
      <c r="A26" s="13" t="s">
        <v>25</v>
      </c>
      <c r="B26" s="14">
        <v>43</v>
      </c>
      <c r="C26" s="15">
        <v>0.013051851851851844</v>
      </c>
      <c r="E26" s="17" t="s">
        <v>32</v>
      </c>
      <c r="F26" s="18">
        <v>141</v>
      </c>
      <c r="G26" s="19">
        <v>0.011449915824915825</v>
      </c>
    </row>
    <row r="27" spans="1:7" ht="13.5" customHeight="1">
      <c r="A27" s="13" t="s">
        <v>26</v>
      </c>
      <c r="B27" s="14">
        <v>190</v>
      </c>
      <c r="C27" s="15">
        <v>0.02056278935185185</v>
      </c>
      <c r="E27" s="17" t="s">
        <v>32</v>
      </c>
      <c r="F27" s="18">
        <v>143</v>
      </c>
      <c r="G27" s="19">
        <v>0.011467978395061718</v>
      </c>
    </row>
    <row r="28" spans="1:7" ht="13.5" customHeight="1">
      <c r="A28" s="13" t="s">
        <v>26</v>
      </c>
      <c r="B28" s="14">
        <v>191</v>
      </c>
      <c r="C28" s="15">
        <v>0.01617766203703704</v>
      </c>
      <c r="E28" s="17" t="s">
        <v>29</v>
      </c>
      <c r="F28" s="18">
        <v>152</v>
      </c>
      <c r="G28" s="19">
        <v>0.01150568181818182</v>
      </c>
    </row>
    <row r="29" spans="1:7" ht="13.5" customHeight="1">
      <c r="A29" s="13" t="s">
        <v>26</v>
      </c>
      <c r="B29" s="14">
        <v>192</v>
      </c>
      <c r="C29" s="15">
        <v>0.014756944444444439</v>
      </c>
      <c r="E29" s="17" t="s">
        <v>34</v>
      </c>
      <c r="F29" s="18">
        <v>160</v>
      </c>
      <c r="G29" s="19">
        <v>0.011528935185185187</v>
      </c>
    </row>
    <row r="30" spans="1:7" ht="13.5" customHeight="1">
      <c r="A30" s="13" t="s">
        <v>26</v>
      </c>
      <c r="B30" s="14">
        <v>193</v>
      </c>
      <c r="C30" s="15">
        <v>0.02202546296296299</v>
      </c>
      <c r="E30" s="17" t="s">
        <v>32</v>
      </c>
      <c r="F30" s="18">
        <v>144</v>
      </c>
      <c r="G30" s="19">
        <v>0.011538299663299655</v>
      </c>
    </row>
    <row r="31" spans="1:7" ht="13.5" customHeight="1">
      <c r="A31" s="13" t="s">
        <v>26</v>
      </c>
      <c r="B31" s="14">
        <v>194</v>
      </c>
      <c r="C31" s="15">
        <v>0.01544808201058199</v>
      </c>
      <c r="E31" s="17" t="s">
        <v>32</v>
      </c>
      <c r="F31" s="18">
        <v>145</v>
      </c>
      <c r="G31" s="19">
        <v>0.011595117845117832</v>
      </c>
    </row>
    <row r="32" spans="1:7" ht="13.5" customHeight="1">
      <c r="A32" s="13" t="s">
        <v>26</v>
      </c>
      <c r="B32" s="14">
        <v>195</v>
      </c>
      <c r="C32" s="15">
        <v>0.02099971064814815</v>
      </c>
      <c r="E32" s="17" t="s">
        <v>27</v>
      </c>
      <c r="F32" s="18">
        <v>104</v>
      </c>
      <c r="G32" s="19">
        <v>0.011611952861952867</v>
      </c>
    </row>
    <row r="33" spans="1:7" ht="13.5" customHeight="1">
      <c r="A33" s="13" t="s">
        <v>26</v>
      </c>
      <c r="B33" s="14">
        <v>196</v>
      </c>
      <c r="C33" s="15">
        <v>0.01854662698412698</v>
      </c>
      <c r="E33" s="17" t="s">
        <v>29</v>
      </c>
      <c r="F33" s="18">
        <v>154</v>
      </c>
      <c r="G33" s="19">
        <v>0.011684553872053888</v>
      </c>
    </row>
    <row r="34" spans="1:7" ht="13.5" customHeight="1">
      <c r="A34" s="13" t="s">
        <v>26</v>
      </c>
      <c r="B34" s="14">
        <v>197</v>
      </c>
      <c r="C34" s="15">
        <v>0.021319444444444446</v>
      </c>
      <c r="E34" s="17" t="s">
        <v>29</v>
      </c>
      <c r="F34" s="18">
        <v>155</v>
      </c>
      <c r="G34" s="19">
        <v>0.011704545454545452</v>
      </c>
    </row>
    <row r="35" spans="1:7" ht="13.5" customHeight="1">
      <c r="A35" s="13" t="s">
        <v>27</v>
      </c>
      <c r="B35" s="14">
        <v>100</v>
      </c>
      <c r="C35" s="15">
        <v>0.011199252136752132</v>
      </c>
      <c r="E35" s="17" t="s">
        <v>23</v>
      </c>
      <c r="F35" s="18">
        <v>174</v>
      </c>
      <c r="G35" s="19">
        <v>0.011708754208754231</v>
      </c>
    </row>
    <row r="36" spans="1:7" ht="13.5" customHeight="1">
      <c r="A36" s="13" t="s">
        <v>27</v>
      </c>
      <c r="B36" s="14">
        <v>101</v>
      </c>
      <c r="C36" s="15">
        <v>0.010626653439153446</v>
      </c>
      <c r="E36" s="17" t="s">
        <v>34</v>
      </c>
      <c r="F36" s="18">
        <v>164</v>
      </c>
      <c r="G36" s="19">
        <v>0.01173842592592591</v>
      </c>
    </row>
    <row r="37" spans="1:7" ht="13.5" customHeight="1">
      <c r="A37" s="13" t="s">
        <v>27</v>
      </c>
      <c r="B37" s="14">
        <v>102</v>
      </c>
      <c r="C37" s="15">
        <v>0.010354344729344713</v>
      </c>
      <c r="E37" s="17" t="s">
        <v>15</v>
      </c>
      <c r="F37" s="18">
        <v>31</v>
      </c>
      <c r="G37" s="19">
        <v>0.011752893518518524</v>
      </c>
    </row>
    <row r="38" spans="1:7" ht="13.5" customHeight="1">
      <c r="A38" s="13" t="s">
        <v>27</v>
      </c>
      <c r="B38" s="14">
        <v>103</v>
      </c>
      <c r="C38" s="15">
        <v>0.01100501543209878</v>
      </c>
      <c r="E38" s="17" t="s">
        <v>15</v>
      </c>
      <c r="F38" s="18">
        <v>30</v>
      </c>
      <c r="G38" s="19">
        <v>0.011835069444444426</v>
      </c>
    </row>
    <row r="39" spans="1:7" ht="13.5" customHeight="1">
      <c r="A39" s="13" t="s">
        <v>27</v>
      </c>
      <c r="B39" s="14">
        <v>104</v>
      </c>
      <c r="C39" s="15">
        <v>0.011611952861952867</v>
      </c>
      <c r="E39" s="17" t="s">
        <v>32</v>
      </c>
      <c r="F39" s="18">
        <v>142</v>
      </c>
      <c r="G39" s="19">
        <v>0.011973379629629643</v>
      </c>
    </row>
    <row r="40" spans="1:7" ht="13.5" customHeight="1">
      <c r="A40" s="13" t="s">
        <v>27</v>
      </c>
      <c r="B40" s="14">
        <v>105</v>
      </c>
      <c r="C40" s="15">
        <v>0.01048528439153439</v>
      </c>
      <c r="E40" s="17" t="s">
        <v>34</v>
      </c>
      <c r="F40" s="18">
        <v>166</v>
      </c>
      <c r="G40" s="19">
        <v>0.011981738683127555</v>
      </c>
    </row>
    <row r="41" spans="1:7" ht="13.5" customHeight="1">
      <c r="A41" s="13" t="s">
        <v>27</v>
      </c>
      <c r="B41" s="14">
        <v>106</v>
      </c>
      <c r="C41" s="15">
        <v>0.010249565972222242</v>
      </c>
      <c r="E41" s="17" t="s">
        <v>28</v>
      </c>
      <c r="F41" s="18">
        <v>136</v>
      </c>
      <c r="G41" s="19">
        <v>0.012038089225589228</v>
      </c>
    </row>
    <row r="42" spans="1:7" ht="13.5" customHeight="1">
      <c r="A42" s="13" t="s">
        <v>27</v>
      </c>
      <c r="B42" s="14">
        <v>107</v>
      </c>
      <c r="C42" s="15">
        <v>0.01104255698005697</v>
      </c>
      <c r="E42" s="17" t="s">
        <v>29</v>
      </c>
      <c r="F42" s="18">
        <v>156</v>
      </c>
      <c r="G42" s="19">
        <v>0.012039141414141434</v>
      </c>
    </row>
    <row r="43" spans="1:7" ht="13.5" customHeight="1">
      <c r="A43" s="13" t="s">
        <v>15</v>
      </c>
      <c r="B43" s="14">
        <v>30</v>
      </c>
      <c r="C43" s="15">
        <v>0.011835069444444426</v>
      </c>
      <c r="E43" s="17" t="s">
        <v>28</v>
      </c>
      <c r="F43" s="18">
        <v>132</v>
      </c>
      <c r="G43" s="19">
        <v>0.012099537037037028</v>
      </c>
    </row>
    <row r="44" spans="1:7" ht="13.5" customHeight="1">
      <c r="A44" s="13" t="s">
        <v>15</v>
      </c>
      <c r="B44" s="14">
        <v>31</v>
      </c>
      <c r="C44" s="15">
        <v>0.011752893518518524</v>
      </c>
      <c r="E44" s="17" t="s">
        <v>30</v>
      </c>
      <c r="F44" s="18">
        <v>110</v>
      </c>
      <c r="G44" s="19">
        <v>0.012146990740740734</v>
      </c>
    </row>
    <row r="45" spans="1:7" ht="13.5" customHeight="1">
      <c r="A45" s="13" t="s">
        <v>15</v>
      </c>
      <c r="B45" s="14">
        <v>32</v>
      </c>
      <c r="C45" s="15">
        <v>0.014052144249512677</v>
      </c>
      <c r="E45" s="17" t="s">
        <v>32</v>
      </c>
      <c r="F45" s="18">
        <v>146</v>
      </c>
      <c r="G45" s="19">
        <v>0.012242213804713827</v>
      </c>
    </row>
    <row r="46" spans="1:7" ht="13.5" customHeight="1">
      <c r="A46" s="13" t="s">
        <v>15</v>
      </c>
      <c r="B46" s="14">
        <v>33</v>
      </c>
      <c r="C46" s="15">
        <v>0.013062500000000001</v>
      </c>
      <c r="E46" s="17" t="s">
        <v>24</v>
      </c>
      <c r="F46" s="18">
        <v>23</v>
      </c>
      <c r="G46" s="19">
        <v>0.012375578703703696</v>
      </c>
    </row>
    <row r="47" spans="1:7" ht="13.5" customHeight="1">
      <c r="A47" s="13" t="s">
        <v>28</v>
      </c>
      <c r="B47" s="14">
        <v>130</v>
      </c>
      <c r="C47" s="15">
        <v>0.01125385802469135</v>
      </c>
      <c r="E47" s="17" t="s">
        <v>34</v>
      </c>
      <c r="F47" s="18">
        <v>162</v>
      </c>
      <c r="G47" s="19">
        <v>0.012594696969696973</v>
      </c>
    </row>
    <row r="48" spans="1:7" ht="13.5" customHeight="1">
      <c r="A48" s="13" t="s">
        <v>28</v>
      </c>
      <c r="B48" s="14">
        <v>131</v>
      </c>
      <c r="C48" s="15">
        <v>0.013172582304526764</v>
      </c>
      <c r="E48" s="17" t="s">
        <v>28</v>
      </c>
      <c r="F48" s="18">
        <v>135</v>
      </c>
      <c r="G48" s="19">
        <v>0.012704861111111123</v>
      </c>
    </row>
    <row r="49" spans="1:7" ht="13.5" customHeight="1">
      <c r="A49" s="13" t="s">
        <v>28</v>
      </c>
      <c r="B49" s="14">
        <v>132</v>
      </c>
      <c r="C49" s="15">
        <v>0.012099537037037028</v>
      </c>
      <c r="E49" s="17" t="s">
        <v>25</v>
      </c>
      <c r="F49" s="18">
        <v>42</v>
      </c>
      <c r="G49" s="19">
        <v>0.012728909465020572</v>
      </c>
    </row>
    <row r="50" spans="1:7" ht="13.5" customHeight="1">
      <c r="A50" s="13" t="s">
        <v>28</v>
      </c>
      <c r="B50" s="14">
        <v>133</v>
      </c>
      <c r="C50" s="15">
        <v>0.01374855324074074</v>
      </c>
      <c r="E50" s="17" t="s">
        <v>30</v>
      </c>
      <c r="F50" s="18">
        <v>111</v>
      </c>
      <c r="G50" s="19">
        <v>0.012773148148148169</v>
      </c>
    </row>
    <row r="51" spans="1:7" ht="13.5" customHeight="1">
      <c r="A51" s="13" t="s">
        <v>28</v>
      </c>
      <c r="B51" s="14">
        <v>134</v>
      </c>
      <c r="C51" s="15">
        <v>0.01312152777777775</v>
      </c>
      <c r="E51" s="17" t="s">
        <v>34</v>
      </c>
      <c r="F51" s="18">
        <v>163</v>
      </c>
      <c r="G51" s="19">
        <v>0.01281378600823045</v>
      </c>
    </row>
    <row r="52" spans="1:7" ht="13.5" customHeight="1">
      <c r="A52" s="13" t="s">
        <v>28</v>
      </c>
      <c r="B52" s="14">
        <v>135</v>
      </c>
      <c r="C52" s="15">
        <v>0.012704861111111123</v>
      </c>
      <c r="E52" s="17" t="s">
        <v>29</v>
      </c>
      <c r="F52" s="18">
        <v>157</v>
      </c>
      <c r="G52" s="19">
        <v>0.012845117845117838</v>
      </c>
    </row>
    <row r="53" spans="1:7" ht="13.5" customHeight="1">
      <c r="A53" s="13" t="s">
        <v>28</v>
      </c>
      <c r="B53" s="14">
        <v>136</v>
      </c>
      <c r="C53" s="15">
        <v>0.012038089225589228</v>
      </c>
      <c r="E53" s="17" t="s">
        <v>33</v>
      </c>
      <c r="F53" s="18">
        <v>185</v>
      </c>
      <c r="G53" s="19">
        <v>0.012902988215488194</v>
      </c>
    </row>
    <row r="54" spans="1:7" ht="13.5" customHeight="1">
      <c r="A54" s="13" t="s">
        <v>28</v>
      </c>
      <c r="B54" s="14">
        <v>137</v>
      </c>
      <c r="C54" s="15">
        <v>0.014160236625514423</v>
      </c>
      <c r="E54" s="17" t="s">
        <v>25</v>
      </c>
      <c r="F54" s="18">
        <v>43</v>
      </c>
      <c r="G54" s="19">
        <v>0.013051851851851844</v>
      </c>
    </row>
    <row r="55" spans="1:7" ht="13.5" customHeight="1">
      <c r="A55" s="13" t="s">
        <v>29</v>
      </c>
      <c r="B55" s="14">
        <v>150</v>
      </c>
      <c r="C55" s="15">
        <v>0.009903846153846135</v>
      </c>
      <c r="E55" s="17" t="s">
        <v>15</v>
      </c>
      <c r="F55" s="18">
        <v>33</v>
      </c>
      <c r="G55" s="19">
        <v>0.013062500000000001</v>
      </c>
    </row>
    <row r="56" spans="1:7" ht="13.5" customHeight="1">
      <c r="A56" s="13" t="s">
        <v>29</v>
      </c>
      <c r="B56" s="14">
        <v>151</v>
      </c>
      <c r="C56" s="15">
        <v>0.010373041310541313</v>
      </c>
      <c r="E56" s="17" t="s">
        <v>24</v>
      </c>
      <c r="F56" s="18">
        <v>22</v>
      </c>
      <c r="G56" s="19">
        <v>0.013110989278752413</v>
      </c>
    </row>
    <row r="57" spans="1:7" ht="13.5" customHeight="1">
      <c r="A57" s="13" t="s">
        <v>29</v>
      </c>
      <c r="B57" s="14">
        <v>152</v>
      </c>
      <c r="C57" s="15">
        <v>0.01150568181818182</v>
      </c>
      <c r="E57" s="17" t="s">
        <v>28</v>
      </c>
      <c r="F57" s="18">
        <v>134</v>
      </c>
      <c r="G57" s="19">
        <v>0.01312152777777775</v>
      </c>
    </row>
    <row r="58" spans="1:7" ht="13.5" customHeight="1">
      <c r="A58" s="13" t="s">
        <v>29</v>
      </c>
      <c r="B58" s="14">
        <v>153</v>
      </c>
      <c r="C58" s="15">
        <v>0.009696180555555552</v>
      </c>
      <c r="E58" s="17" t="s">
        <v>28</v>
      </c>
      <c r="F58" s="18">
        <v>131</v>
      </c>
      <c r="G58" s="19">
        <v>0.013172582304526764</v>
      </c>
    </row>
    <row r="59" spans="1:7" ht="13.5" customHeight="1">
      <c r="A59" s="13" t="s">
        <v>29</v>
      </c>
      <c r="B59" s="14">
        <v>154</v>
      </c>
      <c r="C59" s="15">
        <v>0.011684553872053888</v>
      </c>
      <c r="E59" s="17" t="s">
        <v>20</v>
      </c>
      <c r="F59" s="18">
        <v>125</v>
      </c>
      <c r="G59" s="19">
        <v>0.01328848379629629</v>
      </c>
    </row>
    <row r="60" spans="1:7" ht="13.5" customHeight="1">
      <c r="A60" s="13" t="s">
        <v>29</v>
      </c>
      <c r="B60" s="14">
        <v>155</v>
      </c>
      <c r="C60" s="15">
        <v>0.011704545454545452</v>
      </c>
      <c r="E60" s="17" t="s">
        <v>30</v>
      </c>
      <c r="F60" s="18">
        <v>112</v>
      </c>
      <c r="G60" s="19">
        <v>0.013333333333333346</v>
      </c>
    </row>
    <row r="61" spans="1:7" ht="13.5" customHeight="1">
      <c r="A61" s="13" t="s">
        <v>29</v>
      </c>
      <c r="B61" s="14">
        <v>156</v>
      </c>
      <c r="C61" s="15">
        <v>0.012039141414141434</v>
      </c>
      <c r="E61" s="17" t="s">
        <v>30</v>
      </c>
      <c r="F61" s="18">
        <v>113</v>
      </c>
      <c r="G61" s="19">
        <v>0.01356352880658435</v>
      </c>
    </row>
    <row r="62" spans="1:7" ht="13.5" customHeight="1">
      <c r="A62" s="13" t="s">
        <v>29</v>
      </c>
      <c r="B62" s="14">
        <v>157</v>
      </c>
      <c r="C62" s="15">
        <v>0.012845117845117838</v>
      </c>
      <c r="E62" s="17" t="s">
        <v>24</v>
      </c>
      <c r="F62" s="18">
        <v>20</v>
      </c>
      <c r="G62" s="19">
        <v>0.013618055555555572</v>
      </c>
    </row>
    <row r="63" spans="1:7" ht="13.5" customHeight="1">
      <c r="A63" s="13" t="s">
        <v>30</v>
      </c>
      <c r="B63" s="14">
        <v>110</v>
      </c>
      <c r="C63" s="15">
        <v>0.012146990740740734</v>
      </c>
      <c r="E63" s="17" t="s">
        <v>30</v>
      </c>
      <c r="F63" s="18">
        <v>115</v>
      </c>
      <c r="G63" s="19">
        <v>0.013695601851851855</v>
      </c>
    </row>
    <row r="64" spans="1:7" ht="13.5" customHeight="1">
      <c r="A64" s="13" t="s">
        <v>30</v>
      </c>
      <c r="B64" s="14">
        <v>111</v>
      </c>
      <c r="C64" s="15">
        <v>0.012773148148148169</v>
      </c>
      <c r="E64" s="17" t="s">
        <v>33</v>
      </c>
      <c r="F64" s="18">
        <v>184</v>
      </c>
      <c r="G64" s="19">
        <v>0.013729745370370387</v>
      </c>
    </row>
    <row r="65" spans="1:7" ht="13.5" customHeight="1">
      <c r="A65" s="13" t="s">
        <v>30</v>
      </c>
      <c r="B65" s="14">
        <v>112</v>
      </c>
      <c r="C65" s="15">
        <v>0.013333333333333346</v>
      </c>
      <c r="E65" s="17" t="s">
        <v>28</v>
      </c>
      <c r="F65" s="18">
        <v>133</v>
      </c>
      <c r="G65" s="19">
        <v>0.01374855324074074</v>
      </c>
    </row>
    <row r="66" spans="1:7" ht="13.5" customHeight="1">
      <c r="A66" s="13" t="s">
        <v>30</v>
      </c>
      <c r="B66" s="14">
        <v>113</v>
      </c>
      <c r="C66" s="15">
        <v>0.01356352880658435</v>
      </c>
      <c r="E66" s="17" t="s">
        <v>25</v>
      </c>
      <c r="F66" s="18">
        <v>41</v>
      </c>
      <c r="G66" s="19">
        <v>0.013780458089668634</v>
      </c>
    </row>
    <row r="67" spans="1:7" ht="13.5" customHeight="1">
      <c r="A67" s="13" t="s">
        <v>30</v>
      </c>
      <c r="B67" s="14">
        <v>114</v>
      </c>
      <c r="C67" s="15">
        <v>0.013801440329218088</v>
      </c>
      <c r="E67" s="17" t="s">
        <v>30</v>
      </c>
      <c r="F67" s="18">
        <v>114</v>
      </c>
      <c r="G67" s="19">
        <v>0.013801440329218088</v>
      </c>
    </row>
    <row r="68" spans="1:7" ht="13.5" customHeight="1">
      <c r="A68" s="13" t="s">
        <v>30</v>
      </c>
      <c r="B68" s="14">
        <v>115</v>
      </c>
      <c r="C68" s="15">
        <v>0.013695601851851855</v>
      </c>
      <c r="E68" s="17" t="s">
        <v>24</v>
      </c>
      <c r="F68" s="18">
        <v>21</v>
      </c>
      <c r="G68" s="19">
        <v>0.013849400871459716</v>
      </c>
    </row>
    <row r="69" spans="1:7" ht="13.5" customHeight="1">
      <c r="A69" s="13" t="s">
        <v>30</v>
      </c>
      <c r="B69" s="14">
        <v>116</v>
      </c>
      <c r="C69" s="15">
        <v>0.013907696759259257</v>
      </c>
      <c r="E69" s="17" t="s">
        <v>30</v>
      </c>
      <c r="F69" s="18">
        <v>116</v>
      </c>
      <c r="G69" s="19">
        <v>0.013907696759259257</v>
      </c>
    </row>
    <row r="70" spans="1:7" ht="13.5" customHeight="1">
      <c r="A70" s="13" t="s">
        <v>30</v>
      </c>
      <c r="B70" s="14">
        <v>117</v>
      </c>
      <c r="C70" s="15">
        <v>0.014399434156378602</v>
      </c>
      <c r="E70" s="17" t="s">
        <v>15</v>
      </c>
      <c r="F70" s="18">
        <v>32</v>
      </c>
      <c r="G70" s="19">
        <v>0.014052144249512677</v>
      </c>
    </row>
    <row r="71" spans="1:7" ht="13.5" customHeight="1">
      <c r="A71" s="13" t="s">
        <v>31</v>
      </c>
      <c r="B71" s="14">
        <v>50</v>
      </c>
      <c r="C71" s="15">
        <v>0.010100462962962962</v>
      </c>
      <c r="E71" s="17" t="s">
        <v>28</v>
      </c>
      <c r="F71" s="18">
        <v>137</v>
      </c>
      <c r="G71" s="19">
        <v>0.014160236625514423</v>
      </c>
    </row>
    <row r="72" spans="1:7" ht="13.5" customHeight="1">
      <c r="A72" s="13" t="s">
        <v>31</v>
      </c>
      <c r="B72" s="14">
        <v>51</v>
      </c>
      <c r="C72" s="15">
        <v>0.011409406565656558</v>
      </c>
      <c r="E72" s="17" t="s">
        <v>33</v>
      </c>
      <c r="F72" s="18">
        <v>187</v>
      </c>
      <c r="G72" s="19">
        <v>0.014228153935185185</v>
      </c>
    </row>
    <row r="73" spans="1:7" ht="13.5" customHeight="1">
      <c r="A73" s="13" t="s">
        <v>31</v>
      </c>
      <c r="B73" s="14">
        <v>52</v>
      </c>
      <c r="C73" s="15">
        <v>0.010553144290123452</v>
      </c>
      <c r="E73" s="17" t="s">
        <v>34</v>
      </c>
      <c r="F73" s="18">
        <v>161</v>
      </c>
      <c r="G73" s="19">
        <v>0.014234953703703718</v>
      </c>
    </row>
    <row r="74" spans="1:7" ht="13.5" customHeight="1">
      <c r="A74" s="13" t="s">
        <v>31</v>
      </c>
      <c r="B74" s="14">
        <v>53</v>
      </c>
      <c r="C74" s="15">
        <v>0.010691425120772962</v>
      </c>
      <c r="E74" s="17" t="s">
        <v>30</v>
      </c>
      <c r="F74" s="18">
        <v>117</v>
      </c>
      <c r="G74" s="19">
        <v>0.014399434156378602</v>
      </c>
    </row>
    <row r="75" spans="1:7" ht="13.5" customHeight="1">
      <c r="A75" s="13" t="s">
        <v>32</v>
      </c>
      <c r="B75" s="14">
        <v>140</v>
      </c>
      <c r="C75" s="15">
        <v>0.010635521885521887</v>
      </c>
      <c r="E75" s="17" t="s">
        <v>33</v>
      </c>
      <c r="F75" s="18">
        <v>183</v>
      </c>
      <c r="G75" s="19">
        <v>0.014557291666666665</v>
      </c>
    </row>
    <row r="76" spans="1:7" ht="13.5" customHeight="1">
      <c r="A76" s="13" t="s">
        <v>32</v>
      </c>
      <c r="B76" s="14">
        <v>141</v>
      </c>
      <c r="C76" s="15">
        <v>0.011449915824915825</v>
      </c>
      <c r="E76" s="17" t="s">
        <v>26</v>
      </c>
      <c r="F76" s="18">
        <v>192</v>
      </c>
      <c r="G76" s="19">
        <v>0.014756944444444439</v>
      </c>
    </row>
    <row r="77" spans="1:7" ht="13.5" customHeight="1">
      <c r="A77" s="13" t="s">
        <v>32</v>
      </c>
      <c r="B77" s="14">
        <v>142</v>
      </c>
      <c r="C77" s="15">
        <v>0.011973379629629643</v>
      </c>
      <c r="E77" s="17" t="s">
        <v>33</v>
      </c>
      <c r="F77" s="18">
        <v>180</v>
      </c>
      <c r="G77" s="19">
        <v>0.014770171957671937</v>
      </c>
    </row>
    <row r="78" spans="1:7" ht="13.5" customHeight="1">
      <c r="A78" s="13" t="s">
        <v>32</v>
      </c>
      <c r="B78" s="14">
        <v>143</v>
      </c>
      <c r="C78" s="15">
        <v>0.011467978395061718</v>
      </c>
      <c r="E78" s="17" t="s">
        <v>34</v>
      </c>
      <c r="F78" s="18">
        <v>165</v>
      </c>
      <c r="G78" s="19">
        <v>0.014882973251028794</v>
      </c>
    </row>
    <row r="79" spans="1:7" ht="13.5" customHeight="1">
      <c r="A79" s="13" t="s">
        <v>32</v>
      </c>
      <c r="B79" s="14">
        <v>144</v>
      </c>
      <c r="C79" s="15">
        <v>0.011538299663299655</v>
      </c>
      <c r="E79" s="17" t="s">
        <v>20</v>
      </c>
      <c r="F79" s="18">
        <v>124</v>
      </c>
      <c r="G79" s="19">
        <v>0.015206228956228968</v>
      </c>
    </row>
    <row r="80" spans="1:7" ht="13.5" customHeight="1">
      <c r="A80" s="13" t="s">
        <v>32</v>
      </c>
      <c r="B80" s="14">
        <v>145</v>
      </c>
      <c r="C80" s="15">
        <v>0.011595117845117832</v>
      </c>
      <c r="E80" s="17" t="s">
        <v>26</v>
      </c>
      <c r="F80" s="18">
        <v>194</v>
      </c>
      <c r="G80" s="19">
        <v>0.01544808201058199</v>
      </c>
    </row>
    <row r="81" spans="1:7" ht="13.5" customHeight="1">
      <c r="A81" s="13" t="s">
        <v>32</v>
      </c>
      <c r="B81" s="14">
        <v>146</v>
      </c>
      <c r="C81" s="15">
        <v>0.012242213804713827</v>
      </c>
      <c r="E81" s="17" t="s">
        <v>20</v>
      </c>
      <c r="F81" s="18">
        <v>120</v>
      </c>
      <c r="G81" s="19">
        <v>0.015815145502645508</v>
      </c>
    </row>
    <row r="82" spans="1:7" ht="13.5" customHeight="1">
      <c r="A82" s="13" t="s">
        <v>32</v>
      </c>
      <c r="B82" s="14">
        <v>147</v>
      </c>
      <c r="C82" s="15">
        <v>0.011291666666666662</v>
      </c>
      <c r="E82" s="17" t="s">
        <v>26</v>
      </c>
      <c r="F82" s="18">
        <v>191</v>
      </c>
      <c r="G82" s="19">
        <v>0.01617766203703704</v>
      </c>
    </row>
    <row r="83" spans="1:7" ht="13.5" customHeight="1">
      <c r="A83" s="13" t="s">
        <v>33</v>
      </c>
      <c r="B83" s="14">
        <v>180</v>
      </c>
      <c r="C83" s="15">
        <v>0.014770171957671937</v>
      </c>
      <c r="E83" s="17" t="s">
        <v>34</v>
      </c>
      <c r="F83" s="18">
        <v>167</v>
      </c>
      <c r="G83" s="19">
        <v>0.016235532407407424</v>
      </c>
    </row>
    <row r="84" spans="1:7" ht="13.5" customHeight="1">
      <c r="A84" s="13" t="s">
        <v>33</v>
      </c>
      <c r="B84" s="14">
        <v>181</v>
      </c>
      <c r="C84" s="15">
        <v>0.018159722222222233</v>
      </c>
      <c r="E84" s="17" t="s">
        <v>33</v>
      </c>
      <c r="F84" s="18">
        <v>182</v>
      </c>
      <c r="G84" s="19">
        <v>0.016583719135802474</v>
      </c>
    </row>
    <row r="85" spans="1:7" ht="13.5" customHeight="1">
      <c r="A85" s="13" t="s">
        <v>33</v>
      </c>
      <c r="B85" s="14">
        <v>182</v>
      </c>
      <c r="C85" s="15">
        <v>0.016583719135802474</v>
      </c>
      <c r="E85" s="17" t="s">
        <v>20</v>
      </c>
      <c r="F85" s="18">
        <v>121</v>
      </c>
      <c r="G85" s="19">
        <v>0.01728443287037038</v>
      </c>
    </row>
    <row r="86" spans="1:7" ht="13.5" customHeight="1">
      <c r="A86" s="13" t="s">
        <v>33</v>
      </c>
      <c r="B86" s="14">
        <v>183</v>
      </c>
      <c r="C86" s="15">
        <v>0.014557291666666665</v>
      </c>
      <c r="E86" s="17" t="s">
        <v>20</v>
      </c>
      <c r="F86" s="18">
        <v>127</v>
      </c>
      <c r="G86" s="19">
        <v>0.01802777777777779</v>
      </c>
    </row>
    <row r="87" spans="1:7" ht="13.5" customHeight="1">
      <c r="A87" s="13" t="s">
        <v>33</v>
      </c>
      <c r="B87" s="14">
        <v>184</v>
      </c>
      <c r="C87" s="15">
        <v>0.013729745370370387</v>
      </c>
      <c r="E87" s="17" t="s">
        <v>33</v>
      </c>
      <c r="F87" s="18">
        <v>181</v>
      </c>
      <c r="G87" s="19">
        <v>0.018159722222222233</v>
      </c>
    </row>
    <row r="88" spans="1:7" ht="13.5" customHeight="1">
      <c r="A88" s="13" t="s">
        <v>33</v>
      </c>
      <c r="B88" s="14">
        <v>185</v>
      </c>
      <c r="C88" s="15">
        <v>0.012902988215488194</v>
      </c>
      <c r="E88" s="17" t="s">
        <v>26</v>
      </c>
      <c r="F88" s="18">
        <v>196</v>
      </c>
      <c r="G88" s="19">
        <v>0.01854662698412698</v>
      </c>
    </row>
    <row r="89" spans="1:7" ht="13.5" customHeight="1">
      <c r="A89" s="13" t="s">
        <v>33</v>
      </c>
      <c r="B89" s="14">
        <v>186</v>
      </c>
      <c r="C89" s="15">
        <v>0.02306712962962967</v>
      </c>
      <c r="E89" s="17" t="s">
        <v>20</v>
      </c>
      <c r="F89" s="18">
        <v>126</v>
      </c>
      <c r="G89" s="19">
        <v>0.01905423280423279</v>
      </c>
    </row>
    <row r="90" spans="1:7" ht="13.5" customHeight="1">
      <c r="A90" s="13" t="s">
        <v>33</v>
      </c>
      <c r="B90" s="14">
        <v>187</v>
      </c>
      <c r="C90" s="15">
        <v>0.014228153935185185</v>
      </c>
      <c r="E90" s="17" t="s">
        <v>20</v>
      </c>
      <c r="F90" s="18">
        <v>122</v>
      </c>
      <c r="G90" s="19">
        <v>0.020250771604938274</v>
      </c>
    </row>
    <row r="91" spans="1:7" ht="13.5" customHeight="1">
      <c r="A91" s="13" t="s">
        <v>34</v>
      </c>
      <c r="B91" s="14">
        <v>160</v>
      </c>
      <c r="C91" s="15">
        <v>0.011528935185185187</v>
      </c>
      <c r="E91" s="17" t="s">
        <v>26</v>
      </c>
      <c r="F91" s="18">
        <v>190</v>
      </c>
      <c r="G91" s="19">
        <v>0.02056278935185185</v>
      </c>
    </row>
    <row r="92" spans="1:7" ht="13.5" customHeight="1">
      <c r="A92" s="13" t="s">
        <v>34</v>
      </c>
      <c r="B92" s="14">
        <v>161</v>
      </c>
      <c r="C92" s="15">
        <v>0.014234953703703718</v>
      </c>
      <c r="E92" s="17" t="s">
        <v>26</v>
      </c>
      <c r="F92" s="18">
        <v>195</v>
      </c>
      <c r="G92" s="19">
        <v>0.02099971064814815</v>
      </c>
    </row>
    <row r="93" spans="1:7" ht="13.5" customHeight="1">
      <c r="A93" s="13" t="s">
        <v>34</v>
      </c>
      <c r="B93" s="14">
        <v>162</v>
      </c>
      <c r="C93" s="15">
        <v>0.012594696969696973</v>
      </c>
      <c r="E93" s="17" t="s">
        <v>21</v>
      </c>
      <c r="F93" s="18">
        <v>1</v>
      </c>
      <c r="G93" s="19">
        <v>0.021088455476753348</v>
      </c>
    </row>
    <row r="94" spans="1:7" ht="13.5" customHeight="1">
      <c r="A94" s="13" t="s">
        <v>34</v>
      </c>
      <c r="B94" s="14">
        <v>163</v>
      </c>
      <c r="C94" s="15">
        <v>0.01281378600823045</v>
      </c>
      <c r="E94" s="17" t="s">
        <v>26</v>
      </c>
      <c r="F94" s="18">
        <v>197</v>
      </c>
      <c r="G94" s="19">
        <v>0.021319444444444446</v>
      </c>
    </row>
    <row r="95" spans="1:7" ht="13.5" customHeight="1">
      <c r="A95" s="13" t="s">
        <v>34</v>
      </c>
      <c r="B95" s="14">
        <v>164</v>
      </c>
      <c r="C95" s="15">
        <v>0.01173842592592591</v>
      </c>
      <c r="E95" s="17" t="s">
        <v>20</v>
      </c>
      <c r="F95" s="18">
        <v>123</v>
      </c>
      <c r="G95" s="19">
        <v>0.021539351851851834</v>
      </c>
    </row>
    <row r="96" spans="1:7" ht="13.5" customHeight="1">
      <c r="A96" s="13" t="s">
        <v>34</v>
      </c>
      <c r="B96" s="14">
        <v>165</v>
      </c>
      <c r="C96" s="15">
        <v>0.014882973251028794</v>
      </c>
      <c r="E96" s="17" t="s">
        <v>22</v>
      </c>
      <c r="F96" s="18">
        <v>2</v>
      </c>
      <c r="G96" s="19">
        <v>0.02160980273752013</v>
      </c>
    </row>
    <row r="97" spans="1:7" ht="13.5" customHeight="1">
      <c r="A97" s="13" t="s">
        <v>34</v>
      </c>
      <c r="B97" s="14">
        <v>166</v>
      </c>
      <c r="C97" s="15">
        <v>0.011981738683127555</v>
      </c>
      <c r="E97" s="17" t="s">
        <v>26</v>
      </c>
      <c r="F97" s="18">
        <v>193</v>
      </c>
      <c r="G97" s="19">
        <v>0.02202546296296299</v>
      </c>
    </row>
    <row r="98" spans="1:7" ht="13.5" customHeight="1">
      <c r="A98" s="13" t="s">
        <v>34</v>
      </c>
      <c r="B98" s="14">
        <v>167</v>
      </c>
      <c r="C98" s="15">
        <v>0.016235532407407424</v>
      </c>
      <c r="E98" s="17" t="s">
        <v>33</v>
      </c>
      <c r="F98" s="18">
        <v>186</v>
      </c>
      <c r="G98" s="19">
        <v>0.02306712962962967</v>
      </c>
    </row>
    <row r="106" spans="1:2" ht="12.75">
      <c r="A106" s="16" t="s">
        <v>18</v>
      </c>
      <c r="B106" s="16" t="s">
        <v>1</v>
      </c>
    </row>
    <row r="107" spans="1:2" ht="12.75">
      <c r="A107" s="17" t="s">
        <v>20</v>
      </c>
      <c r="B107" s="19">
        <v>0.017110136452241714</v>
      </c>
    </row>
    <row r="108" spans="1:2" ht="12.75">
      <c r="A108" s="17" t="s">
        <v>21</v>
      </c>
      <c r="B108" s="19">
        <v>0.021088455476753348</v>
      </c>
    </row>
    <row r="109" spans="1:2" ht="12.75">
      <c r="A109" s="17" t="s">
        <v>22</v>
      </c>
      <c r="B109" s="19">
        <v>0.02160980273752013</v>
      </c>
    </row>
    <row r="110" spans="1:2" ht="12.75">
      <c r="A110" s="17" t="s">
        <v>23</v>
      </c>
      <c r="B110" s="19">
        <v>0.010838809239346875</v>
      </c>
    </row>
    <row r="111" spans="1:2" ht="12.75">
      <c r="A111" s="17" t="s">
        <v>24</v>
      </c>
      <c r="B111" s="19">
        <v>0.013216069688109166</v>
      </c>
    </row>
    <row r="112" spans="1:2" ht="12.75">
      <c r="A112" s="17" t="s">
        <v>25</v>
      </c>
      <c r="B112" s="19">
        <v>0.013124021909233176</v>
      </c>
    </row>
    <row r="113" spans="1:2" ht="12.75">
      <c r="A113" s="17" t="s">
        <v>26</v>
      </c>
      <c r="B113" s="19">
        <v>0.018518518518518517</v>
      </c>
    </row>
    <row r="114" spans="1:2" ht="12.75">
      <c r="A114" s="17" t="s">
        <v>27</v>
      </c>
      <c r="B114" s="19">
        <v>0.010781561131023498</v>
      </c>
    </row>
    <row r="115" spans="1:2" ht="12.75">
      <c r="A115" s="17" t="s">
        <v>15</v>
      </c>
      <c r="B115" s="19">
        <v>0.012658227848101266</v>
      </c>
    </row>
    <row r="116" spans="1:2" ht="12.75">
      <c r="A116" s="17" t="s">
        <v>28</v>
      </c>
      <c r="B116" s="19">
        <v>0.012692510548523207</v>
      </c>
    </row>
    <row r="117" spans="1:2" ht="12.75">
      <c r="A117" s="17" t="s">
        <v>29</v>
      </c>
      <c r="B117" s="19">
        <v>0.011221780066583437</v>
      </c>
    </row>
    <row r="118" spans="1:2" ht="12.75">
      <c r="A118" s="17" t="s">
        <v>30</v>
      </c>
      <c r="B118" s="19">
        <v>0.01342175925925926</v>
      </c>
    </row>
    <row r="119" spans="1:2" ht="12.75">
      <c r="A119" s="17" t="s">
        <v>31</v>
      </c>
      <c r="B119" s="19">
        <v>0.010666986800630418</v>
      </c>
    </row>
    <row r="120" spans="1:2" ht="12.75">
      <c r="A120" s="17" t="s">
        <v>32</v>
      </c>
      <c r="B120" s="19">
        <v>0.01152112601106854</v>
      </c>
    </row>
    <row r="121" spans="1:2" ht="12.75">
      <c r="A121" s="17" t="s">
        <v>33</v>
      </c>
      <c r="B121" s="19">
        <v>0.015151515151515152</v>
      </c>
    </row>
    <row r="122" spans="1:2" ht="12.75">
      <c r="A122" s="17" t="s">
        <v>34</v>
      </c>
      <c r="B122" s="19">
        <v>0.01316520467836257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A1" sqref="A1:K98"/>
    </sheetView>
  </sheetViews>
  <sheetFormatPr defaultColWidth="9.140625" defaultRowHeight="12.75"/>
  <cols>
    <col min="1" max="1" width="22.421875" style="0" customWidth="1"/>
    <col min="2" max="5" width="7.8515625" style="0" customWidth="1"/>
    <col min="6" max="6" width="9.8515625" style="0" customWidth="1"/>
    <col min="7" max="7" width="10.00390625" style="0" customWidth="1"/>
    <col min="8" max="8" width="10.140625" style="0" customWidth="1"/>
    <col min="9" max="9" width="6.57421875" style="0" customWidth="1"/>
    <col min="10" max="10" width="6.421875" style="0" customWidth="1"/>
  </cols>
  <sheetData>
    <row r="1" spans="1:10" ht="13.5" customHeight="1">
      <c r="A1" s="20" t="s">
        <v>18</v>
      </c>
      <c r="B1" s="20" t="s">
        <v>19</v>
      </c>
      <c r="C1" s="20" t="s">
        <v>35</v>
      </c>
      <c r="D1" s="20" t="s">
        <v>36</v>
      </c>
      <c r="E1" s="20" t="s">
        <v>37</v>
      </c>
      <c r="F1" s="20" t="s">
        <v>38</v>
      </c>
      <c r="G1" s="20" t="s">
        <v>39</v>
      </c>
      <c r="H1" s="20" t="s">
        <v>40</v>
      </c>
      <c r="I1" s="20" t="s">
        <v>41</v>
      </c>
      <c r="J1" s="20" t="s">
        <v>42</v>
      </c>
    </row>
    <row r="2" spans="1:11" ht="13.5" customHeight="1">
      <c r="A2" s="21" t="s">
        <v>26</v>
      </c>
      <c r="B2" s="22">
        <v>197</v>
      </c>
      <c r="C2" s="23">
        <v>0.021319444444444446</v>
      </c>
      <c r="D2" s="23">
        <v>0.020879629629629637</v>
      </c>
      <c r="E2" s="23">
        <v>0.021759259259259256</v>
      </c>
      <c r="F2" s="23">
        <v>0.0008796296296296191</v>
      </c>
      <c r="G2" s="23">
        <v>0.0004398148148147969</v>
      </c>
      <c r="H2" s="24">
        <v>0.04263888888888889</v>
      </c>
      <c r="I2" s="22">
        <v>2</v>
      </c>
      <c r="J2" s="22">
        <v>11</v>
      </c>
      <c r="K2" t="str">
        <f>CONCATENATE(A2," ",B2)</f>
        <v>Laatukalusteen Hiihtäjät 197</v>
      </c>
    </row>
    <row r="3" spans="1:11" ht="13.5" customHeight="1">
      <c r="A3" s="21" t="s">
        <v>33</v>
      </c>
      <c r="B3" s="22">
        <v>186</v>
      </c>
      <c r="C3" s="23">
        <v>0.02306712962962967</v>
      </c>
      <c r="D3" s="23">
        <v>0.022002314814814794</v>
      </c>
      <c r="E3" s="23">
        <v>0.024432870370370452</v>
      </c>
      <c r="F3" s="23">
        <v>0.002430555555555658</v>
      </c>
      <c r="G3" s="23">
        <v>0.0008755081319017943</v>
      </c>
      <c r="H3" s="24">
        <v>0.09226851851851868</v>
      </c>
      <c r="I3" s="22">
        <v>4</v>
      </c>
      <c r="J3" s="22">
        <v>22</v>
      </c>
      <c r="K3" t="str">
        <f aca="true" t="shared" si="0" ref="K3:K66">CONCATENATE(A3," ",B3)</f>
        <v>Team Toko 186</v>
      </c>
    </row>
    <row r="4" spans="1:11" ht="13.5" customHeight="1">
      <c r="A4" s="21" t="s">
        <v>20</v>
      </c>
      <c r="B4" s="22">
        <v>123</v>
      </c>
      <c r="C4" s="23">
        <v>0.021539351851851834</v>
      </c>
      <c r="D4" s="23">
        <v>0.021122685185185203</v>
      </c>
      <c r="E4" s="23">
        <v>0.022604166666666647</v>
      </c>
      <c r="F4" s="23">
        <v>0.0014814814814814448</v>
      </c>
      <c r="G4" s="23">
        <v>0.0005641693336552166</v>
      </c>
      <c r="H4" s="24">
        <v>0.10769675925925917</v>
      </c>
      <c r="I4" s="22">
        <v>5</v>
      </c>
      <c r="J4" s="22">
        <v>28</v>
      </c>
      <c r="K4" t="str">
        <f t="shared" si="0"/>
        <v>Diovannit 123</v>
      </c>
    </row>
    <row r="5" spans="1:11" ht="13.5" customHeight="1">
      <c r="A5" s="21" t="s">
        <v>20</v>
      </c>
      <c r="B5" s="22">
        <v>127</v>
      </c>
      <c r="C5" s="23">
        <v>0.01802777777777779</v>
      </c>
      <c r="D5" s="23">
        <v>0.01648148148148154</v>
      </c>
      <c r="E5" s="23">
        <v>0.02005787037037038</v>
      </c>
      <c r="F5" s="23">
        <v>0.0035763888888888373</v>
      </c>
      <c r="G5" s="23">
        <v>0.0013233697297810963</v>
      </c>
      <c r="H5" s="24">
        <v>0.09013888888888894</v>
      </c>
      <c r="I5" s="22">
        <v>5</v>
      </c>
      <c r="J5" s="22">
        <v>28</v>
      </c>
      <c r="K5" t="str">
        <f t="shared" si="0"/>
        <v>Diovannit 127</v>
      </c>
    </row>
    <row r="6" spans="1:11" ht="13.5" customHeight="1">
      <c r="A6" s="21" t="s">
        <v>20</v>
      </c>
      <c r="B6" s="22">
        <v>122</v>
      </c>
      <c r="C6" s="23">
        <v>0.020250771604938274</v>
      </c>
      <c r="D6" s="23">
        <v>0.01726851851851853</v>
      </c>
      <c r="E6" s="23">
        <v>0.023321759259259167</v>
      </c>
      <c r="F6" s="23">
        <v>0.006053240740740637</v>
      </c>
      <c r="G6" s="23">
        <v>0.0018493263385809002</v>
      </c>
      <c r="H6" s="24">
        <v>0.12150462962962964</v>
      </c>
      <c r="I6" s="22">
        <v>6</v>
      </c>
      <c r="J6" s="22">
        <v>34</v>
      </c>
      <c r="K6" t="str">
        <f t="shared" si="0"/>
        <v>Diovannit 122</v>
      </c>
    </row>
    <row r="7" spans="1:11" ht="13.5" customHeight="1">
      <c r="A7" s="21" t="s">
        <v>27</v>
      </c>
      <c r="B7" s="22">
        <v>103</v>
      </c>
      <c r="C7" s="23">
        <v>0.01100501543209878</v>
      </c>
      <c r="D7" s="23">
        <v>0.010567129629629631</v>
      </c>
      <c r="E7" s="23">
        <v>0.011817129629629664</v>
      </c>
      <c r="F7" s="23">
        <v>0.0012500000000000323</v>
      </c>
      <c r="G7" s="23">
        <v>0.0004127590615777814</v>
      </c>
      <c r="H7" s="24">
        <v>0.06603009259259268</v>
      </c>
      <c r="I7" s="22">
        <v>6</v>
      </c>
      <c r="J7" s="22">
        <v>34</v>
      </c>
      <c r="K7" t="str">
        <f t="shared" si="0"/>
        <v>Opiston Omat Pojat 103</v>
      </c>
    </row>
    <row r="8" spans="1:11" ht="13.5" customHeight="1">
      <c r="A8" s="21" t="s">
        <v>33</v>
      </c>
      <c r="B8" s="22">
        <v>181</v>
      </c>
      <c r="C8" s="23">
        <v>0.018159722222222233</v>
      </c>
      <c r="D8" s="23">
        <v>0.01711805555555551</v>
      </c>
      <c r="E8" s="23">
        <v>0.020682870370370372</v>
      </c>
      <c r="F8" s="23">
        <v>0.003564814814814861</v>
      </c>
      <c r="G8" s="23">
        <v>0.0011778480511782537</v>
      </c>
      <c r="H8" s="24">
        <v>0.10895833333333341</v>
      </c>
      <c r="I8" s="22">
        <v>6</v>
      </c>
      <c r="J8" s="22">
        <v>34</v>
      </c>
      <c r="K8" t="str">
        <f t="shared" si="0"/>
        <v>Team Toko 181</v>
      </c>
    </row>
    <row r="9" spans="1:11" ht="13.5" customHeight="1">
      <c r="A9" s="21" t="s">
        <v>33</v>
      </c>
      <c r="B9" s="22">
        <v>182</v>
      </c>
      <c r="C9" s="23">
        <v>0.016583719135802474</v>
      </c>
      <c r="D9" s="23">
        <v>0.01193287037037044</v>
      </c>
      <c r="E9" s="23">
        <v>0.018912037037037033</v>
      </c>
      <c r="F9" s="23">
        <v>0.006979166666666592</v>
      </c>
      <c r="G9" s="23">
        <v>0.002345146728562692</v>
      </c>
      <c r="H9" s="24">
        <v>0.09950231481481485</v>
      </c>
      <c r="I9" s="22">
        <v>6</v>
      </c>
      <c r="J9" s="22">
        <v>34</v>
      </c>
      <c r="K9" t="str">
        <f t="shared" si="0"/>
        <v>Team Toko 182</v>
      </c>
    </row>
    <row r="10" spans="1:11" ht="13.5" customHeight="1">
      <c r="A10" s="21" t="s">
        <v>20</v>
      </c>
      <c r="B10" s="22">
        <v>120</v>
      </c>
      <c r="C10" s="23">
        <v>0.015815145502645508</v>
      </c>
      <c r="D10" s="23">
        <v>0.013935185185185184</v>
      </c>
      <c r="E10" s="23">
        <v>0.019270833333333293</v>
      </c>
      <c r="F10" s="23">
        <v>0.0053356481481481085</v>
      </c>
      <c r="G10" s="23">
        <v>0.001540785289834296</v>
      </c>
      <c r="H10" s="24">
        <v>0.11070601851851855</v>
      </c>
      <c r="I10" s="22">
        <v>7</v>
      </c>
      <c r="J10" s="22">
        <v>39</v>
      </c>
      <c r="K10" t="str">
        <f t="shared" si="0"/>
        <v>Diovannit 120</v>
      </c>
    </row>
    <row r="11" spans="1:11" ht="13.5" customHeight="1">
      <c r="A11" s="21" t="s">
        <v>20</v>
      </c>
      <c r="B11" s="22">
        <v>126</v>
      </c>
      <c r="C11" s="23">
        <v>0.01905423280423279</v>
      </c>
      <c r="D11" s="23">
        <v>0.014965277777777786</v>
      </c>
      <c r="E11" s="23">
        <v>0.021759259259259256</v>
      </c>
      <c r="F11" s="23">
        <v>0.00679398148148147</v>
      </c>
      <c r="G11" s="23">
        <v>0.0019307822882821159</v>
      </c>
      <c r="H11" s="24">
        <v>0.13337962962962951</v>
      </c>
      <c r="I11" s="22">
        <v>7</v>
      </c>
      <c r="J11" s="22">
        <v>39</v>
      </c>
      <c r="K11" t="str">
        <f t="shared" si="0"/>
        <v>Diovannit 126</v>
      </c>
    </row>
    <row r="12" spans="1:11" ht="13.5" customHeight="1">
      <c r="A12" s="21" t="s">
        <v>26</v>
      </c>
      <c r="B12" s="22">
        <v>192</v>
      </c>
      <c r="C12" s="23">
        <v>0.014756944444444439</v>
      </c>
      <c r="D12" s="23">
        <v>0.013599537037037063</v>
      </c>
      <c r="E12" s="23">
        <v>0.015636574074074094</v>
      </c>
      <c r="F12" s="23">
        <v>0.0020370370370370317</v>
      </c>
      <c r="G12" s="23">
        <v>0.0007103017570904286</v>
      </c>
      <c r="H12" s="24">
        <v>0.10329861111111108</v>
      </c>
      <c r="I12" s="22">
        <v>7</v>
      </c>
      <c r="J12" s="22">
        <v>39</v>
      </c>
      <c r="K12" t="str">
        <f t="shared" si="0"/>
        <v>Laatukalusteen Hiihtäjät 192</v>
      </c>
    </row>
    <row r="13" spans="1:11" ht="13.5" customHeight="1">
      <c r="A13" s="21" t="s">
        <v>26</v>
      </c>
      <c r="B13" s="22">
        <v>193</v>
      </c>
      <c r="C13" s="23">
        <v>0.02202546296296299</v>
      </c>
      <c r="D13" s="23">
        <v>0.02068287037037042</v>
      </c>
      <c r="E13" s="23">
        <v>0.025833333333333375</v>
      </c>
      <c r="F13" s="23">
        <v>0.005150462962962954</v>
      </c>
      <c r="G13" s="23">
        <v>0.0016830857358026113</v>
      </c>
      <c r="H13" s="24">
        <v>0.15417824074074093</v>
      </c>
      <c r="I13" s="22">
        <v>7</v>
      </c>
      <c r="J13" s="22">
        <v>39</v>
      </c>
      <c r="K13" t="str">
        <f t="shared" si="0"/>
        <v>Laatukalusteen Hiihtäjät 193</v>
      </c>
    </row>
    <row r="14" spans="1:11" ht="13.5" customHeight="1">
      <c r="A14" s="21" t="s">
        <v>26</v>
      </c>
      <c r="B14" s="22">
        <v>194</v>
      </c>
      <c r="C14" s="23">
        <v>0.01544808201058199</v>
      </c>
      <c r="D14" s="23">
        <v>0.013217592592592586</v>
      </c>
      <c r="E14" s="23">
        <v>0.021736111111111123</v>
      </c>
      <c r="F14" s="23">
        <v>0.008518518518518536</v>
      </c>
      <c r="G14" s="23">
        <v>0.0026274766158668485</v>
      </c>
      <c r="H14" s="24">
        <v>0.10813657407407393</v>
      </c>
      <c r="I14" s="22">
        <v>7</v>
      </c>
      <c r="J14" s="22">
        <v>39</v>
      </c>
      <c r="K14" t="str">
        <f t="shared" si="0"/>
        <v>Laatukalusteen Hiihtäjät 194</v>
      </c>
    </row>
    <row r="15" spans="1:11" ht="13.5" customHeight="1">
      <c r="A15" s="21" t="s">
        <v>26</v>
      </c>
      <c r="B15" s="22">
        <v>196</v>
      </c>
      <c r="C15" s="23">
        <v>0.01854662698412698</v>
      </c>
      <c r="D15" s="23">
        <v>0.017013888888888995</v>
      </c>
      <c r="E15" s="23">
        <v>0.023090277777777835</v>
      </c>
      <c r="F15" s="23">
        <v>0.0060763888888888395</v>
      </c>
      <c r="G15" s="23">
        <v>0.001992901124336185</v>
      </c>
      <c r="H15" s="24">
        <v>0.12982638888888887</v>
      </c>
      <c r="I15" s="22">
        <v>7</v>
      </c>
      <c r="J15" s="22">
        <v>39</v>
      </c>
      <c r="K15" t="str">
        <f t="shared" si="0"/>
        <v>Laatukalusteen Hiihtäjät 196</v>
      </c>
    </row>
    <row r="16" spans="1:11" ht="13.5" customHeight="1">
      <c r="A16" s="21" t="s">
        <v>27</v>
      </c>
      <c r="B16" s="22">
        <v>101</v>
      </c>
      <c r="C16" s="23">
        <v>0.010626653439153446</v>
      </c>
      <c r="D16" s="23">
        <v>0.01017361111111112</v>
      </c>
      <c r="E16" s="23">
        <v>0.011157407407407394</v>
      </c>
      <c r="F16" s="23">
        <v>0.0009837962962962743</v>
      </c>
      <c r="G16" s="23">
        <v>0.00031813991136819694</v>
      </c>
      <c r="H16" s="24">
        <v>0.07438657407407412</v>
      </c>
      <c r="I16" s="22">
        <v>7</v>
      </c>
      <c r="J16" s="22">
        <v>39</v>
      </c>
      <c r="K16" t="str">
        <f t="shared" si="0"/>
        <v>Opiston Omat Pojat 101</v>
      </c>
    </row>
    <row r="17" spans="1:11" ht="13.5" customHeight="1">
      <c r="A17" s="21" t="s">
        <v>33</v>
      </c>
      <c r="B17" s="22">
        <v>180</v>
      </c>
      <c r="C17" s="23">
        <v>0.014770171957671937</v>
      </c>
      <c r="D17" s="23">
        <v>0.014074074074074074</v>
      </c>
      <c r="E17" s="23">
        <v>0.015370370370370257</v>
      </c>
      <c r="F17" s="23">
        <v>0.0012962962962961826</v>
      </c>
      <c r="G17" s="23">
        <v>0.00037424746959778185</v>
      </c>
      <c r="H17" s="24">
        <v>0.10339120370370355</v>
      </c>
      <c r="I17" s="22">
        <v>7</v>
      </c>
      <c r="J17" s="22">
        <v>39</v>
      </c>
      <c r="K17" t="str">
        <f t="shared" si="0"/>
        <v>Team Toko 180</v>
      </c>
    </row>
    <row r="18" spans="1:11" ht="13.5" customHeight="1">
      <c r="A18" s="21" t="s">
        <v>20</v>
      </c>
      <c r="B18" s="22">
        <v>121</v>
      </c>
      <c r="C18" s="23">
        <v>0.01728443287037038</v>
      </c>
      <c r="D18" s="23">
        <v>0.015462962962963012</v>
      </c>
      <c r="E18" s="23">
        <v>0.020104166666666666</v>
      </c>
      <c r="F18" s="23">
        <v>0.004641203703703654</v>
      </c>
      <c r="G18" s="23">
        <v>0.0013955753580763787</v>
      </c>
      <c r="H18" s="24">
        <v>0.13827546296296303</v>
      </c>
      <c r="I18" s="22">
        <v>8</v>
      </c>
      <c r="J18" s="22">
        <v>45</v>
      </c>
      <c r="K18" t="str">
        <f t="shared" si="0"/>
        <v>Diovannit 121</v>
      </c>
    </row>
    <row r="19" spans="1:11" ht="13.5" customHeight="1">
      <c r="A19" s="21" t="s">
        <v>20</v>
      </c>
      <c r="B19" s="22">
        <v>125</v>
      </c>
      <c r="C19" s="23">
        <v>0.01328848379629629</v>
      </c>
      <c r="D19" s="23">
        <v>0.01251157407407405</v>
      </c>
      <c r="E19" s="23">
        <v>0.014745370370370381</v>
      </c>
      <c r="F19" s="23">
        <v>0.002233796296296331</v>
      </c>
      <c r="G19" s="23">
        <v>0.0007456847607863223</v>
      </c>
      <c r="H19" s="24">
        <v>0.10630787037037032</v>
      </c>
      <c r="I19" s="22">
        <v>8</v>
      </c>
      <c r="J19" s="22">
        <v>45</v>
      </c>
      <c r="K19" t="str">
        <f t="shared" si="0"/>
        <v>Diovannit 125</v>
      </c>
    </row>
    <row r="20" spans="1:11" ht="13.5" customHeight="1">
      <c r="A20" s="21" t="s">
        <v>26</v>
      </c>
      <c r="B20" s="22">
        <v>190</v>
      </c>
      <c r="C20" s="23">
        <v>0.02056278935185185</v>
      </c>
      <c r="D20" s="23">
        <v>0.0171875</v>
      </c>
      <c r="E20" s="23">
        <v>0.03011574074074086</v>
      </c>
      <c r="F20" s="23">
        <v>0.012928240740740858</v>
      </c>
      <c r="G20" s="23">
        <v>0.0039122422210703545</v>
      </c>
      <c r="H20" s="24">
        <v>0.1645023148148148</v>
      </c>
      <c r="I20" s="22">
        <v>8</v>
      </c>
      <c r="J20" s="22">
        <v>45</v>
      </c>
      <c r="K20" t="str">
        <f t="shared" si="0"/>
        <v>Laatukalusteen Hiihtäjät 190</v>
      </c>
    </row>
    <row r="21" spans="1:11" ht="13.5" customHeight="1">
      <c r="A21" s="21" t="s">
        <v>26</v>
      </c>
      <c r="B21" s="22">
        <v>191</v>
      </c>
      <c r="C21" s="23">
        <v>0.01617766203703704</v>
      </c>
      <c r="D21" s="23">
        <v>0.014999999999999902</v>
      </c>
      <c r="E21" s="23">
        <v>0.017974537037037053</v>
      </c>
      <c r="F21" s="23">
        <v>0.0029745370370371504</v>
      </c>
      <c r="G21" s="23">
        <v>0.0009649569741251053</v>
      </c>
      <c r="H21" s="24">
        <v>0.1294212962962963</v>
      </c>
      <c r="I21" s="22">
        <v>8</v>
      </c>
      <c r="J21" s="22">
        <v>45</v>
      </c>
      <c r="K21" t="str">
        <f t="shared" si="0"/>
        <v>Laatukalusteen Hiihtäjät 191</v>
      </c>
    </row>
    <row r="22" spans="1:11" ht="13.5" customHeight="1">
      <c r="A22" s="21" t="s">
        <v>26</v>
      </c>
      <c r="B22" s="22">
        <v>195</v>
      </c>
      <c r="C22" s="23">
        <v>0.02099971064814815</v>
      </c>
      <c r="D22" s="23">
        <v>0.017210648148148155</v>
      </c>
      <c r="E22" s="23">
        <v>0.029120370370370297</v>
      </c>
      <c r="F22" s="23">
        <v>0.011909722222222141</v>
      </c>
      <c r="G22" s="23">
        <v>0.003602601083183094</v>
      </c>
      <c r="H22" s="24">
        <v>0.1679976851851852</v>
      </c>
      <c r="I22" s="22">
        <v>8</v>
      </c>
      <c r="J22" s="22">
        <v>45</v>
      </c>
      <c r="K22" t="str">
        <f t="shared" si="0"/>
        <v>Laatukalusteen Hiihtäjät 195</v>
      </c>
    </row>
    <row r="23" spans="1:11" ht="13.5" customHeight="1">
      <c r="A23" s="21" t="s">
        <v>28</v>
      </c>
      <c r="B23" s="22">
        <v>133</v>
      </c>
      <c r="C23" s="23">
        <v>0.01374855324074074</v>
      </c>
      <c r="D23" s="23">
        <v>0.013159722222222225</v>
      </c>
      <c r="E23" s="23">
        <v>0.014745370370370381</v>
      </c>
      <c r="F23" s="23">
        <v>0.0015856481481481555</v>
      </c>
      <c r="G23" s="23">
        <v>0.000545900056271009</v>
      </c>
      <c r="H23" s="24">
        <v>0.10998842592592592</v>
      </c>
      <c r="I23" s="22">
        <v>8</v>
      </c>
      <c r="J23" s="22">
        <v>45</v>
      </c>
      <c r="K23" t="str">
        <f t="shared" si="0"/>
        <v>RT-39 133</v>
      </c>
    </row>
    <row r="24" spans="1:11" ht="13.5" customHeight="1">
      <c r="A24" s="21" t="s">
        <v>29</v>
      </c>
      <c r="B24" s="22">
        <v>153</v>
      </c>
      <c r="C24" s="23">
        <v>0.009696180555555552</v>
      </c>
      <c r="D24" s="23">
        <v>0.009201388888888887</v>
      </c>
      <c r="E24" s="23">
        <v>0.009953703703703687</v>
      </c>
      <c r="F24" s="23">
        <v>0.0007523148148147994</v>
      </c>
      <c r="G24" s="23">
        <v>0.00022034480744788395</v>
      </c>
      <c r="H24" s="24">
        <v>0.07756944444444441</v>
      </c>
      <c r="I24" s="22">
        <v>8</v>
      </c>
      <c r="J24" s="22">
        <v>45</v>
      </c>
      <c r="K24" t="str">
        <f t="shared" si="0"/>
        <v>Sporttiklubi Rollboys 153</v>
      </c>
    </row>
    <row r="25" spans="1:11" ht="13.5" customHeight="1">
      <c r="A25" s="21" t="s">
        <v>30</v>
      </c>
      <c r="B25" s="22">
        <v>116</v>
      </c>
      <c r="C25" s="23">
        <v>0.013907696759259257</v>
      </c>
      <c r="D25" s="23">
        <v>0.013287037037036986</v>
      </c>
      <c r="E25" s="23">
        <v>0.014641203703703698</v>
      </c>
      <c r="F25" s="23">
        <v>0.0013541666666667118</v>
      </c>
      <c r="G25" s="23">
        <v>0.00043798112736756825</v>
      </c>
      <c r="H25" s="24">
        <v>0.11126157407407405</v>
      </c>
      <c r="I25" s="22">
        <v>8</v>
      </c>
      <c r="J25" s="22">
        <v>45</v>
      </c>
      <c r="K25" t="str">
        <f t="shared" si="0"/>
        <v>Stora Enso Fluting  116</v>
      </c>
    </row>
    <row r="26" spans="1:11" ht="13.5" customHeight="1">
      <c r="A26" s="21" t="s">
        <v>33</v>
      </c>
      <c r="B26" s="22">
        <v>183</v>
      </c>
      <c r="C26" s="23">
        <v>0.014557291666666665</v>
      </c>
      <c r="D26" s="23">
        <v>0.00643518518518521</v>
      </c>
      <c r="E26" s="23">
        <v>0.01853009259259264</v>
      </c>
      <c r="F26" s="23">
        <v>0.01209490740740743</v>
      </c>
      <c r="G26" s="23">
        <v>0.0033273991010116894</v>
      </c>
      <c r="H26" s="24">
        <v>0.11645833333333332</v>
      </c>
      <c r="I26" s="22">
        <v>8</v>
      </c>
      <c r="J26" s="22">
        <v>45</v>
      </c>
      <c r="K26" t="str">
        <f t="shared" si="0"/>
        <v>Team Toko 183</v>
      </c>
    </row>
    <row r="27" spans="1:11" ht="13.5" customHeight="1">
      <c r="A27" s="21" t="s">
        <v>33</v>
      </c>
      <c r="B27" s="22">
        <v>184</v>
      </c>
      <c r="C27" s="23">
        <v>0.013729745370370387</v>
      </c>
      <c r="D27" s="23">
        <v>0.011319444444444451</v>
      </c>
      <c r="E27" s="23">
        <v>0.014548611111111165</v>
      </c>
      <c r="F27" s="23">
        <v>0.0032291666666667135</v>
      </c>
      <c r="G27" s="23">
        <v>0.0009650263836307401</v>
      </c>
      <c r="H27" s="24">
        <v>0.1098379629629631</v>
      </c>
      <c r="I27" s="22">
        <v>8</v>
      </c>
      <c r="J27" s="22">
        <v>45</v>
      </c>
      <c r="K27" t="str">
        <f t="shared" si="0"/>
        <v>Team Toko 184</v>
      </c>
    </row>
    <row r="28" spans="1:11" ht="13.5" customHeight="1">
      <c r="A28" s="21" t="s">
        <v>34</v>
      </c>
      <c r="B28" s="22">
        <v>167</v>
      </c>
      <c r="C28" s="23">
        <v>0.016235532407407424</v>
      </c>
      <c r="D28" s="23">
        <v>0.014907407407407425</v>
      </c>
      <c r="E28" s="23">
        <v>0.01722222222222225</v>
      </c>
      <c r="F28" s="23">
        <v>0.002314814814814825</v>
      </c>
      <c r="G28" s="23">
        <v>0.0007040650627839152</v>
      </c>
      <c r="H28" s="24">
        <v>0.1298842592592594</v>
      </c>
      <c r="I28" s="22">
        <v>8</v>
      </c>
      <c r="J28" s="22">
        <v>45</v>
      </c>
      <c r="K28" t="str">
        <f t="shared" si="0"/>
        <v>Wärtsilä 46 167</v>
      </c>
    </row>
    <row r="29" spans="1:11" ht="13.5" customHeight="1">
      <c r="A29" s="21" t="s">
        <v>23</v>
      </c>
      <c r="B29" s="22">
        <v>177</v>
      </c>
      <c r="C29" s="23">
        <v>0.011439043209876546</v>
      </c>
      <c r="D29" s="23">
        <v>0.010682870370370384</v>
      </c>
      <c r="E29" s="23">
        <v>0.01244212962962965</v>
      </c>
      <c r="F29" s="23">
        <v>0.001759259259259266</v>
      </c>
      <c r="G29" s="23">
        <v>0.0005114757228140916</v>
      </c>
      <c r="H29" s="24">
        <v>0.10295138888888891</v>
      </c>
      <c r="I29" s="22">
        <v>9</v>
      </c>
      <c r="J29" s="22">
        <v>50</v>
      </c>
      <c r="K29" t="str">
        <f t="shared" si="0"/>
        <v>Juoksija-Lehti 177</v>
      </c>
    </row>
    <row r="30" spans="1:11" ht="13.5" customHeight="1">
      <c r="A30" s="21" t="s">
        <v>28</v>
      </c>
      <c r="B30" s="22">
        <v>131</v>
      </c>
      <c r="C30" s="23">
        <v>0.013172582304526764</v>
      </c>
      <c r="D30" s="23">
        <v>0.012141203703703668</v>
      </c>
      <c r="E30" s="23">
        <v>0.013657407407407396</v>
      </c>
      <c r="F30" s="23">
        <v>0.001516203703703728</v>
      </c>
      <c r="G30" s="23">
        <v>0.0004166825430090286</v>
      </c>
      <c r="H30" s="24">
        <v>0.11855324074074088</v>
      </c>
      <c r="I30" s="22">
        <v>9</v>
      </c>
      <c r="J30" s="22">
        <v>50</v>
      </c>
      <c r="K30" t="str">
        <f t="shared" si="0"/>
        <v>RT-39 131</v>
      </c>
    </row>
    <row r="31" spans="1:11" ht="13.5" customHeight="1">
      <c r="A31" s="21" t="s">
        <v>28</v>
      </c>
      <c r="B31" s="22">
        <v>137</v>
      </c>
      <c r="C31" s="23">
        <v>0.014160236625514423</v>
      </c>
      <c r="D31" s="23">
        <v>0.013182870370370366</v>
      </c>
      <c r="E31" s="23">
        <v>0.015000000000000124</v>
      </c>
      <c r="F31" s="23">
        <v>0.0018171296296297587</v>
      </c>
      <c r="G31" s="23">
        <v>0.0007032642743634293</v>
      </c>
      <c r="H31" s="24">
        <v>0.1274421296296298</v>
      </c>
      <c r="I31" s="22">
        <v>9</v>
      </c>
      <c r="J31" s="22">
        <v>50</v>
      </c>
      <c r="K31" t="str">
        <f t="shared" si="0"/>
        <v>RT-39 137</v>
      </c>
    </row>
    <row r="32" spans="1:11" ht="13.5" customHeight="1">
      <c r="A32" s="21" t="s">
        <v>30</v>
      </c>
      <c r="B32" s="22">
        <v>113</v>
      </c>
      <c r="C32" s="23">
        <v>0.01356352880658435</v>
      </c>
      <c r="D32" s="23">
        <v>0.012685185185185188</v>
      </c>
      <c r="E32" s="23">
        <v>0.014675925925925926</v>
      </c>
      <c r="F32" s="23">
        <v>0.0019907407407407374</v>
      </c>
      <c r="G32" s="23">
        <v>0.0007268347412790785</v>
      </c>
      <c r="H32" s="24">
        <v>0.12207175925925914</v>
      </c>
      <c r="I32" s="22">
        <v>9</v>
      </c>
      <c r="J32" s="22">
        <v>50</v>
      </c>
      <c r="K32" t="str">
        <f t="shared" si="0"/>
        <v>Stora Enso Fluting  113</v>
      </c>
    </row>
    <row r="33" spans="1:11" ht="13.5" customHeight="1">
      <c r="A33" s="21" t="s">
        <v>30</v>
      </c>
      <c r="B33" s="22">
        <v>114</v>
      </c>
      <c r="C33" s="23">
        <v>0.013801440329218088</v>
      </c>
      <c r="D33" s="23">
        <v>0.013414351851851802</v>
      </c>
      <c r="E33" s="23">
        <v>0.014062499999999867</v>
      </c>
      <c r="F33" s="23">
        <v>0.0006481481481480644</v>
      </c>
      <c r="G33" s="23">
        <v>0.0001904247758117177</v>
      </c>
      <c r="H33" s="24">
        <v>0.1242129629629628</v>
      </c>
      <c r="I33" s="22">
        <v>9</v>
      </c>
      <c r="J33" s="22">
        <v>50</v>
      </c>
      <c r="K33" t="str">
        <f t="shared" si="0"/>
        <v>Stora Enso Fluting  114</v>
      </c>
    </row>
    <row r="34" spans="1:11" ht="13.5" customHeight="1">
      <c r="A34" s="21" t="s">
        <v>30</v>
      </c>
      <c r="B34" s="22">
        <v>117</v>
      </c>
      <c r="C34" s="23">
        <v>0.014399434156378602</v>
      </c>
      <c r="D34" s="23">
        <v>0.013287037037037042</v>
      </c>
      <c r="E34" s="23">
        <v>0.0159259259259259</v>
      </c>
      <c r="F34" s="23">
        <v>0.0026388888888888573</v>
      </c>
      <c r="G34" s="23">
        <v>0.0010104113553421527</v>
      </c>
      <c r="H34" s="24">
        <v>0.12959490740740742</v>
      </c>
      <c r="I34" s="22">
        <v>9</v>
      </c>
      <c r="J34" s="22">
        <v>50</v>
      </c>
      <c r="K34" t="str">
        <f t="shared" si="0"/>
        <v>Stora Enso Fluting  117</v>
      </c>
    </row>
    <row r="35" spans="1:11" ht="13.5" customHeight="1">
      <c r="A35" s="21" t="s">
        <v>34</v>
      </c>
      <c r="B35" s="22">
        <v>163</v>
      </c>
      <c r="C35" s="23">
        <v>0.01281378600823045</v>
      </c>
      <c r="D35" s="23">
        <v>0.012094907407407485</v>
      </c>
      <c r="E35" s="23">
        <v>0.013414351851851802</v>
      </c>
      <c r="F35" s="23">
        <v>0.0013194444444443176</v>
      </c>
      <c r="G35" s="23">
        <v>0.00042754310195839546</v>
      </c>
      <c r="H35" s="24">
        <v>0.11532407407407405</v>
      </c>
      <c r="I35" s="22">
        <v>9</v>
      </c>
      <c r="J35" s="22">
        <v>50</v>
      </c>
      <c r="K35" t="str">
        <f t="shared" si="0"/>
        <v>Wärtsilä 46 163</v>
      </c>
    </row>
    <row r="36" spans="1:11" ht="13.5" customHeight="1">
      <c r="A36" s="21" t="s">
        <v>34</v>
      </c>
      <c r="B36" s="22">
        <v>165</v>
      </c>
      <c r="C36" s="23">
        <v>0.014882973251028794</v>
      </c>
      <c r="D36" s="23">
        <v>0.01416666666666666</v>
      </c>
      <c r="E36" s="23">
        <v>0.01575231481481476</v>
      </c>
      <c r="F36" s="23">
        <v>0.0015856481481481</v>
      </c>
      <c r="G36" s="23">
        <v>0.0005398049227302523</v>
      </c>
      <c r="H36" s="24">
        <v>0.13394675925925914</v>
      </c>
      <c r="I36" s="22">
        <v>9</v>
      </c>
      <c r="J36" s="22">
        <v>50</v>
      </c>
      <c r="K36" t="str">
        <f t="shared" si="0"/>
        <v>Wärtsilä 46 165</v>
      </c>
    </row>
    <row r="37" spans="1:11" ht="13.5" customHeight="1">
      <c r="A37" s="21" t="s">
        <v>34</v>
      </c>
      <c r="B37" s="22">
        <v>166</v>
      </c>
      <c r="C37" s="23">
        <v>0.011981738683127555</v>
      </c>
      <c r="D37" s="23">
        <v>0.010474537037037046</v>
      </c>
      <c r="E37" s="23">
        <v>0.012592592592592544</v>
      </c>
      <c r="F37" s="23">
        <v>0.002118055555555498</v>
      </c>
      <c r="G37" s="23">
        <v>0.0005751376179354114</v>
      </c>
      <c r="H37" s="24">
        <v>0.107835648148148</v>
      </c>
      <c r="I37" s="22">
        <v>9</v>
      </c>
      <c r="J37" s="22">
        <v>50</v>
      </c>
      <c r="K37" t="str">
        <f t="shared" si="0"/>
        <v>Wärtsilä 46 166</v>
      </c>
    </row>
    <row r="38" spans="1:11" ht="13.5" customHeight="1">
      <c r="A38" s="21" t="s">
        <v>28</v>
      </c>
      <c r="B38" s="22">
        <v>132</v>
      </c>
      <c r="C38" s="23">
        <v>0.012099537037037028</v>
      </c>
      <c r="D38" s="23">
        <v>0.01168981481481482</v>
      </c>
      <c r="E38" s="23">
        <v>0.012627314814814827</v>
      </c>
      <c r="F38" s="23">
        <v>0.0009375000000000078</v>
      </c>
      <c r="G38" s="23">
        <v>0.00030753950475050453</v>
      </c>
      <c r="H38" s="24">
        <v>0.12099537037037028</v>
      </c>
      <c r="I38" s="22">
        <v>10</v>
      </c>
      <c r="J38" s="22">
        <v>56</v>
      </c>
      <c r="K38" t="str">
        <f t="shared" si="0"/>
        <v>RT-39 132</v>
      </c>
    </row>
    <row r="39" spans="1:11" ht="13.5" customHeight="1">
      <c r="A39" s="21" t="s">
        <v>28</v>
      </c>
      <c r="B39" s="22">
        <v>134</v>
      </c>
      <c r="C39" s="23">
        <v>0.01312152777777775</v>
      </c>
      <c r="D39" s="23">
        <v>0.0125925925925926</v>
      </c>
      <c r="E39" s="23">
        <v>0.013969907407407334</v>
      </c>
      <c r="F39" s="23">
        <v>0.001377314814814734</v>
      </c>
      <c r="G39" s="23">
        <v>0.0003950830147742617</v>
      </c>
      <c r="H39" s="24">
        <v>0.1312152777777775</v>
      </c>
      <c r="I39" s="22">
        <v>10</v>
      </c>
      <c r="J39" s="22">
        <v>56</v>
      </c>
      <c r="K39" t="str">
        <f t="shared" si="0"/>
        <v>RT-39 134</v>
      </c>
    </row>
    <row r="40" spans="1:11" ht="13.5" customHeight="1">
      <c r="A40" s="21" t="s">
        <v>28</v>
      </c>
      <c r="B40" s="22">
        <v>135</v>
      </c>
      <c r="C40" s="23">
        <v>0.012704861111111123</v>
      </c>
      <c r="D40" s="23">
        <v>0.011793981481481475</v>
      </c>
      <c r="E40" s="23">
        <v>0.014745370370370381</v>
      </c>
      <c r="F40" s="23">
        <v>0.002951388888888906</v>
      </c>
      <c r="G40" s="23">
        <v>0.0007812980094988084</v>
      </c>
      <c r="H40" s="24">
        <v>0.12704861111111124</v>
      </c>
      <c r="I40" s="22">
        <v>10</v>
      </c>
      <c r="J40" s="22">
        <v>56</v>
      </c>
      <c r="K40" t="str">
        <f t="shared" si="0"/>
        <v>RT-39 135</v>
      </c>
    </row>
    <row r="41" spans="1:11" ht="13.5" customHeight="1">
      <c r="A41" s="21" t="s">
        <v>30</v>
      </c>
      <c r="B41" s="22">
        <v>110</v>
      </c>
      <c r="C41" s="23">
        <v>0.012146990740740734</v>
      </c>
      <c r="D41" s="23">
        <v>0.011423611111111112</v>
      </c>
      <c r="E41" s="23">
        <v>0.012650462962962905</v>
      </c>
      <c r="F41" s="23">
        <v>0.0012268518518517933</v>
      </c>
      <c r="G41" s="23">
        <v>0.00033513890167970254</v>
      </c>
      <c r="H41" s="24">
        <v>0.12146990740740735</v>
      </c>
      <c r="I41" s="22">
        <v>10</v>
      </c>
      <c r="J41" s="22">
        <v>56</v>
      </c>
      <c r="K41" t="str">
        <f t="shared" si="0"/>
        <v>Stora Enso Fluting  110</v>
      </c>
    </row>
    <row r="42" spans="1:11" ht="13.5" customHeight="1">
      <c r="A42" s="21" t="s">
        <v>30</v>
      </c>
      <c r="B42" s="22">
        <v>111</v>
      </c>
      <c r="C42" s="23">
        <v>0.012773148148148169</v>
      </c>
      <c r="D42" s="23">
        <v>0.01244212962962965</v>
      </c>
      <c r="E42" s="23">
        <v>0.01346064814814818</v>
      </c>
      <c r="F42" s="23">
        <v>0.0010185185185185297</v>
      </c>
      <c r="G42" s="23">
        <v>0.00028379856201134944</v>
      </c>
      <c r="H42" s="24">
        <v>0.1277314814814817</v>
      </c>
      <c r="I42" s="22">
        <v>10</v>
      </c>
      <c r="J42" s="22">
        <v>56</v>
      </c>
      <c r="K42" t="str">
        <f t="shared" si="0"/>
        <v>Stora Enso Fluting  111</v>
      </c>
    </row>
    <row r="43" spans="1:11" ht="13.5" customHeight="1">
      <c r="A43" s="21" t="s">
        <v>30</v>
      </c>
      <c r="B43" s="22">
        <v>112</v>
      </c>
      <c r="C43" s="23">
        <v>0.013333333333333346</v>
      </c>
      <c r="D43" s="23">
        <v>0.012719907407407402</v>
      </c>
      <c r="E43" s="23">
        <v>0.014050925925925939</v>
      </c>
      <c r="F43" s="23">
        <v>0.001331018518518537</v>
      </c>
      <c r="G43" s="23">
        <v>0.00038716964545556154</v>
      </c>
      <c r="H43" s="24">
        <v>0.13333333333333347</v>
      </c>
      <c r="I43" s="22">
        <v>10</v>
      </c>
      <c r="J43" s="22">
        <v>56</v>
      </c>
      <c r="K43" t="str">
        <f t="shared" si="0"/>
        <v>Stora Enso Fluting  112</v>
      </c>
    </row>
    <row r="44" spans="1:11" ht="13.5" customHeight="1">
      <c r="A44" s="21" t="s">
        <v>30</v>
      </c>
      <c r="B44" s="22">
        <v>115</v>
      </c>
      <c r="C44" s="23">
        <v>0.013695601851851855</v>
      </c>
      <c r="D44" s="23">
        <v>0.012997685185185237</v>
      </c>
      <c r="E44" s="23">
        <v>0.015277777777777724</v>
      </c>
      <c r="F44" s="23">
        <v>0.0022800925925924864</v>
      </c>
      <c r="G44" s="23">
        <v>0.0006724337824549362</v>
      </c>
      <c r="H44" s="24">
        <v>0.13695601851851855</v>
      </c>
      <c r="I44" s="22">
        <v>10</v>
      </c>
      <c r="J44" s="22">
        <v>56</v>
      </c>
      <c r="K44" t="str">
        <f t="shared" si="0"/>
        <v>Stora Enso Fluting  115</v>
      </c>
    </row>
    <row r="45" spans="1:11" ht="13.5" customHeight="1">
      <c r="A45" s="21" t="s">
        <v>32</v>
      </c>
      <c r="B45" s="22">
        <v>142</v>
      </c>
      <c r="C45" s="23">
        <v>0.011973379629629643</v>
      </c>
      <c r="D45" s="23">
        <v>0.011458333333333348</v>
      </c>
      <c r="E45" s="23">
        <v>0.0127314814814814</v>
      </c>
      <c r="F45" s="23">
        <v>0.001273148148148051</v>
      </c>
      <c r="G45" s="23">
        <v>0.00038096992681012966</v>
      </c>
      <c r="H45" s="24">
        <v>0.11973379629629644</v>
      </c>
      <c r="I45" s="22">
        <v>10</v>
      </c>
      <c r="J45" s="22">
        <v>56</v>
      </c>
      <c r="K45" t="str">
        <f t="shared" si="0"/>
        <v>Team Intersport 142</v>
      </c>
    </row>
    <row r="46" spans="1:11" ht="13.5" customHeight="1">
      <c r="A46" s="21" t="s">
        <v>32</v>
      </c>
      <c r="B46" s="22">
        <v>147</v>
      </c>
      <c r="C46" s="23">
        <v>0.011291666666666662</v>
      </c>
      <c r="D46" s="23">
        <v>0.010729166666666679</v>
      </c>
      <c r="E46" s="23">
        <v>0.012037037037037068</v>
      </c>
      <c r="F46" s="23">
        <v>0.0013078703703703898</v>
      </c>
      <c r="G46" s="23">
        <v>0.00041477192651963085</v>
      </c>
      <c r="H46" s="24">
        <v>0.11291666666666661</v>
      </c>
      <c r="I46" s="22">
        <v>10</v>
      </c>
      <c r="J46" s="22">
        <v>56</v>
      </c>
      <c r="K46" t="str">
        <f t="shared" si="0"/>
        <v>Team Intersport 147</v>
      </c>
    </row>
    <row r="47" spans="1:11" ht="13.5" customHeight="1">
      <c r="A47" s="21" t="s">
        <v>34</v>
      </c>
      <c r="B47" s="22">
        <v>160</v>
      </c>
      <c r="C47" s="23">
        <v>0.011528935185185187</v>
      </c>
      <c r="D47" s="23">
        <v>0.010891203703703703</v>
      </c>
      <c r="E47" s="23">
        <v>0.0121875</v>
      </c>
      <c r="F47" s="23">
        <v>0.0012962962962962971</v>
      </c>
      <c r="G47" s="23">
        <v>0.0003821355442245994</v>
      </c>
      <c r="H47" s="24">
        <v>0.11528935185185188</v>
      </c>
      <c r="I47" s="22">
        <v>10</v>
      </c>
      <c r="J47" s="22">
        <v>56</v>
      </c>
      <c r="K47" t="str">
        <f t="shared" si="0"/>
        <v>Wärtsilä 46 160</v>
      </c>
    </row>
    <row r="48" spans="1:11" ht="13.5" customHeight="1">
      <c r="A48" s="21" t="s">
        <v>34</v>
      </c>
      <c r="B48" s="22">
        <v>161</v>
      </c>
      <c r="C48" s="23">
        <v>0.014234953703703718</v>
      </c>
      <c r="D48" s="23">
        <v>0.013541666666666646</v>
      </c>
      <c r="E48" s="23">
        <v>0.014942129629629639</v>
      </c>
      <c r="F48" s="23">
        <v>0.0014004629629629922</v>
      </c>
      <c r="G48" s="23">
        <v>0.0004158122025730138</v>
      </c>
      <c r="H48" s="24">
        <v>0.14234953703703718</v>
      </c>
      <c r="I48" s="22">
        <v>10</v>
      </c>
      <c r="J48" s="22">
        <v>56</v>
      </c>
      <c r="K48" t="str">
        <f t="shared" si="0"/>
        <v>Wärtsilä 46 161</v>
      </c>
    </row>
    <row r="49" spans="1:11" ht="13.5" customHeight="1">
      <c r="A49" s="21" t="s">
        <v>34</v>
      </c>
      <c r="B49" s="22">
        <v>164</v>
      </c>
      <c r="C49" s="23">
        <v>0.01173842592592591</v>
      </c>
      <c r="D49" s="23">
        <v>0.011041666666666672</v>
      </c>
      <c r="E49" s="23">
        <v>0.01244212962962965</v>
      </c>
      <c r="F49" s="23">
        <v>0.0014004629629629783</v>
      </c>
      <c r="G49" s="23">
        <v>0.0005102263544591241</v>
      </c>
      <c r="H49" s="24">
        <v>0.1173842592592591</v>
      </c>
      <c r="I49" s="22">
        <v>10</v>
      </c>
      <c r="J49" s="22">
        <v>56</v>
      </c>
      <c r="K49" t="str">
        <f t="shared" si="0"/>
        <v>Wärtsilä 46 164</v>
      </c>
    </row>
    <row r="50" spans="1:11" ht="13.5" customHeight="1">
      <c r="A50" s="21" t="s">
        <v>20</v>
      </c>
      <c r="B50" s="22">
        <v>124</v>
      </c>
      <c r="C50" s="23">
        <v>0.015206228956228968</v>
      </c>
      <c r="D50" s="23">
        <v>0.012210648148148151</v>
      </c>
      <c r="E50" s="23">
        <v>0.025092592592592666</v>
      </c>
      <c r="F50" s="23">
        <v>0.012881944444444515</v>
      </c>
      <c r="G50" s="23">
        <v>0.003541311855665476</v>
      </c>
      <c r="H50" s="24">
        <v>0.16726851851851865</v>
      </c>
      <c r="I50" s="22">
        <v>11</v>
      </c>
      <c r="J50" s="22">
        <v>62</v>
      </c>
      <c r="K50" t="str">
        <f t="shared" si="0"/>
        <v>Diovannit 124</v>
      </c>
    </row>
    <row r="51" spans="1:11" ht="13.5" customHeight="1">
      <c r="A51" s="21" t="s">
        <v>23</v>
      </c>
      <c r="B51" s="22">
        <v>172</v>
      </c>
      <c r="C51" s="23">
        <v>0.010737584175084155</v>
      </c>
      <c r="D51" s="23">
        <v>0.010138888888888906</v>
      </c>
      <c r="E51" s="23">
        <v>0.011377314814814743</v>
      </c>
      <c r="F51" s="23">
        <v>0.0012384259259258373</v>
      </c>
      <c r="G51" s="23">
        <v>0.0004056510973482856</v>
      </c>
      <c r="H51" s="24">
        <v>0.1181134259259257</v>
      </c>
      <c r="I51" s="22">
        <v>11</v>
      </c>
      <c r="J51" s="22">
        <v>62</v>
      </c>
      <c r="K51" t="str">
        <f t="shared" si="0"/>
        <v>Juoksija-Lehti 172</v>
      </c>
    </row>
    <row r="52" spans="1:11" ht="13.5" customHeight="1">
      <c r="A52" s="21" t="s">
        <v>23</v>
      </c>
      <c r="B52" s="22">
        <v>173</v>
      </c>
      <c r="C52" s="23">
        <v>0.01141308922558923</v>
      </c>
      <c r="D52" s="23">
        <v>0.010648148148148129</v>
      </c>
      <c r="E52" s="23">
        <v>0.01434027777777791</v>
      </c>
      <c r="F52" s="23">
        <v>0.003692129629629781</v>
      </c>
      <c r="G52" s="23">
        <v>0.0009640642799580135</v>
      </c>
      <c r="H52" s="24">
        <v>0.12554398148148155</v>
      </c>
      <c r="I52" s="22">
        <v>11</v>
      </c>
      <c r="J52" s="22">
        <v>62</v>
      </c>
      <c r="K52" t="str">
        <f t="shared" si="0"/>
        <v>Juoksija-Lehti 173</v>
      </c>
    </row>
    <row r="53" spans="1:11" ht="13.5" customHeight="1">
      <c r="A53" s="21" t="s">
        <v>23</v>
      </c>
      <c r="B53" s="22">
        <v>174</v>
      </c>
      <c r="C53" s="23">
        <v>0.011708754208754231</v>
      </c>
      <c r="D53" s="23">
        <v>0.011226851851851793</v>
      </c>
      <c r="E53" s="23">
        <v>0.012025462962962974</v>
      </c>
      <c r="F53" s="23">
        <v>0.0007986111111111804</v>
      </c>
      <c r="G53" s="23">
        <v>0.00025185358908236325</v>
      </c>
      <c r="H53" s="24">
        <v>0.12879629629629655</v>
      </c>
      <c r="I53" s="22">
        <v>11</v>
      </c>
      <c r="J53" s="22">
        <v>62</v>
      </c>
      <c r="K53" t="str">
        <f t="shared" si="0"/>
        <v>Juoksija-Lehti 174</v>
      </c>
    </row>
    <row r="54" spans="1:11" ht="13.5" customHeight="1">
      <c r="A54" s="21" t="s">
        <v>27</v>
      </c>
      <c r="B54" s="22">
        <v>104</v>
      </c>
      <c r="C54" s="23">
        <v>0.011611952861952867</v>
      </c>
      <c r="D54" s="23">
        <v>0.011030092592592605</v>
      </c>
      <c r="E54" s="23">
        <v>0.012245370370370372</v>
      </c>
      <c r="F54" s="23">
        <v>0.0012152777777777665</v>
      </c>
      <c r="G54" s="23">
        <v>0.000382791343397873</v>
      </c>
      <c r="H54" s="24">
        <v>0.12773148148148153</v>
      </c>
      <c r="I54" s="22">
        <v>11</v>
      </c>
      <c r="J54" s="22">
        <v>62</v>
      </c>
      <c r="K54" t="str">
        <f t="shared" si="0"/>
        <v>Opiston Omat Pojat 104</v>
      </c>
    </row>
    <row r="55" spans="1:11" ht="13.5" customHeight="1">
      <c r="A55" s="21" t="s">
        <v>28</v>
      </c>
      <c r="B55" s="22">
        <v>136</v>
      </c>
      <c r="C55" s="23">
        <v>0.012038089225589228</v>
      </c>
      <c r="D55" s="23">
        <v>0.011435185185185187</v>
      </c>
      <c r="E55" s="23">
        <v>0.012557870370370261</v>
      </c>
      <c r="F55" s="23">
        <v>0.0011226851851850739</v>
      </c>
      <c r="G55" s="23">
        <v>0.00035442358756860833</v>
      </c>
      <c r="H55" s="24">
        <v>0.1324189814814815</v>
      </c>
      <c r="I55" s="22">
        <v>11</v>
      </c>
      <c r="J55" s="22">
        <v>62</v>
      </c>
      <c r="K55" t="str">
        <f t="shared" si="0"/>
        <v>RT-39 136</v>
      </c>
    </row>
    <row r="56" spans="1:11" ht="13.5" customHeight="1">
      <c r="A56" s="21" t="s">
        <v>29</v>
      </c>
      <c r="B56" s="22">
        <v>152</v>
      </c>
      <c r="C56" s="23">
        <v>0.01150568181818182</v>
      </c>
      <c r="D56" s="23">
        <v>0.011030092592592633</v>
      </c>
      <c r="E56" s="23">
        <v>0.012939814814814876</v>
      </c>
      <c r="F56" s="23">
        <v>0.0019097222222222432</v>
      </c>
      <c r="G56" s="23">
        <v>0.0004972189340107853</v>
      </c>
      <c r="H56" s="24">
        <v>0.1265625</v>
      </c>
      <c r="I56" s="22">
        <v>11</v>
      </c>
      <c r="J56" s="22">
        <v>62</v>
      </c>
      <c r="K56" t="str">
        <f t="shared" si="0"/>
        <v>Sporttiklubi Rollboys 152</v>
      </c>
    </row>
    <row r="57" spans="1:11" ht="13.5" customHeight="1">
      <c r="A57" s="21" t="s">
        <v>29</v>
      </c>
      <c r="B57" s="22">
        <v>154</v>
      </c>
      <c r="C57" s="23">
        <v>0.011684553872053888</v>
      </c>
      <c r="D57" s="23">
        <v>0.011273148148148143</v>
      </c>
      <c r="E57" s="23">
        <v>0.012037037037036957</v>
      </c>
      <c r="F57" s="23">
        <v>0.000763888888888814</v>
      </c>
      <c r="G57" s="23">
        <v>0.00024093509643005387</v>
      </c>
      <c r="H57" s="24">
        <v>0.12853009259259277</v>
      </c>
      <c r="I57" s="22">
        <v>11</v>
      </c>
      <c r="J57" s="22">
        <v>62</v>
      </c>
      <c r="K57" t="str">
        <f t="shared" si="0"/>
        <v>Sporttiklubi Rollboys 154</v>
      </c>
    </row>
    <row r="58" spans="1:11" ht="13.5" customHeight="1">
      <c r="A58" s="21" t="s">
        <v>29</v>
      </c>
      <c r="B58" s="22">
        <v>155</v>
      </c>
      <c r="C58" s="23">
        <v>0.011704545454545452</v>
      </c>
      <c r="D58" s="23">
        <v>0.010833333333333334</v>
      </c>
      <c r="E58" s="23">
        <v>0.012384259259259234</v>
      </c>
      <c r="F58" s="23">
        <v>0.0015509259259259</v>
      </c>
      <c r="G58" s="23">
        <v>0.00045658194347118183</v>
      </c>
      <c r="H58" s="24">
        <v>0.12875</v>
      </c>
      <c r="I58" s="22">
        <v>11</v>
      </c>
      <c r="J58" s="22">
        <v>62</v>
      </c>
      <c r="K58" t="str">
        <f t="shared" si="0"/>
        <v>Sporttiklubi Rollboys 155</v>
      </c>
    </row>
    <row r="59" spans="1:11" ht="13.5" customHeight="1">
      <c r="A59" s="21" t="s">
        <v>29</v>
      </c>
      <c r="B59" s="22">
        <v>156</v>
      </c>
      <c r="C59" s="23">
        <v>0.012039141414141434</v>
      </c>
      <c r="D59" s="23">
        <v>0.011539351851851856</v>
      </c>
      <c r="E59" s="23">
        <v>0.012847222222222232</v>
      </c>
      <c r="F59" s="23">
        <v>0.001307870370370376</v>
      </c>
      <c r="G59" s="23">
        <v>0.0004578797692704215</v>
      </c>
      <c r="H59" s="24">
        <v>0.13243055555555577</v>
      </c>
      <c r="I59" s="22">
        <v>11</v>
      </c>
      <c r="J59" s="22">
        <v>62</v>
      </c>
      <c r="K59" t="str">
        <f t="shared" si="0"/>
        <v>Sporttiklubi Rollboys 156</v>
      </c>
    </row>
    <row r="60" spans="1:11" ht="13.5" customHeight="1">
      <c r="A60" s="21" t="s">
        <v>29</v>
      </c>
      <c r="B60" s="22">
        <v>157</v>
      </c>
      <c r="C60" s="23">
        <v>0.012845117845117838</v>
      </c>
      <c r="D60" s="23">
        <v>0.011979166666666666</v>
      </c>
      <c r="E60" s="23">
        <v>0.013854166666666612</v>
      </c>
      <c r="F60" s="23">
        <v>0.0018749999999999462</v>
      </c>
      <c r="G60" s="23">
        <v>0.0005489581388196718</v>
      </c>
      <c r="H60" s="24">
        <v>0.14129629629629623</v>
      </c>
      <c r="I60" s="22">
        <v>11</v>
      </c>
      <c r="J60" s="22">
        <v>62</v>
      </c>
      <c r="K60" t="str">
        <f t="shared" si="0"/>
        <v>Sporttiklubi Rollboys 157</v>
      </c>
    </row>
    <row r="61" spans="1:11" ht="13.5" customHeight="1">
      <c r="A61" s="21" t="s">
        <v>32</v>
      </c>
      <c r="B61" s="22">
        <v>140</v>
      </c>
      <c r="C61" s="23">
        <v>0.010635521885521887</v>
      </c>
      <c r="D61" s="23">
        <v>0.01005787037037037</v>
      </c>
      <c r="E61" s="23">
        <v>0.011331018518518476</v>
      </c>
      <c r="F61" s="23">
        <v>0.0012731481481481066</v>
      </c>
      <c r="G61" s="23">
        <v>0.000420954327620032</v>
      </c>
      <c r="H61" s="24">
        <v>0.11699074074074076</v>
      </c>
      <c r="I61" s="22">
        <v>11</v>
      </c>
      <c r="J61" s="22">
        <v>62</v>
      </c>
      <c r="K61" t="str">
        <f t="shared" si="0"/>
        <v>Team Intersport 140</v>
      </c>
    </row>
    <row r="62" spans="1:11" ht="13.5" customHeight="1">
      <c r="A62" s="21" t="s">
        <v>32</v>
      </c>
      <c r="B62" s="22">
        <v>141</v>
      </c>
      <c r="C62" s="23">
        <v>0.011449915824915825</v>
      </c>
      <c r="D62" s="23">
        <v>0.010729166666666679</v>
      </c>
      <c r="E62" s="23">
        <v>0.012175925925925979</v>
      </c>
      <c r="F62" s="23">
        <v>0.0014467592592593004</v>
      </c>
      <c r="G62" s="23">
        <v>0.00045708843697598694</v>
      </c>
      <c r="H62" s="24">
        <v>0.12594907407407407</v>
      </c>
      <c r="I62" s="22">
        <v>11</v>
      </c>
      <c r="J62" s="22">
        <v>62</v>
      </c>
      <c r="K62" t="str">
        <f t="shared" si="0"/>
        <v>Team Intersport 141</v>
      </c>
    </row>
    <row r="63" spans="1:11" ht="13.5" customHeight="1">
      <c r="A63" s="21" t="s">
        <v>32</v>
      </c>
      <c r="B63" s="22">
        <v>144</v>
      </c>
      <c r="C63" s="23">
        <v>0.011538299663299655</v>
      </c>
      <c r="D63" s="23">
        <v>0.011041666666666672</v>
      </c>
      <c r="E63" s="23">
        <v>0.01230324074074074</v>
      </c>
      <c r="F63" s="23">
        <v>0.0012615740740740677</v>
      </c>
      <c r="G63" s="23">
        <v>0.0004294321669621187</v>
      </c>
      <c r="H63" s="24">
        <v>0.1269212962962962</v>
      </c>
      <c r="I63" s="22">
        <v>11</v>
      </c>
      <c r="J63" s="22">
        <v>62</v>
      </c>
      <c r="K63" t="str">
        <f t="shared" si="0"/>
        <v>Team Intersport 144</v>
      </c>
    </row>
    <row r="64" spans="1:11" ht="13.5" customHeight="1">
      <c r="A64" s="21" t="s">
        <v>32</v>
      </c>
      <c r="B64" s="22">
        <v>145</v>
      </c>
      <c r="C64" s="23">
        <v>0.011595117845117832</v>
      </c>
      <c r="D64" s="23">
        <v>0.010902777777777595</v>
      </c>
      <c r="E64" s="23">
        <v>0.01231481481481489</v>
      </c>
      <c r="F64" s="23">
        <v>0.0014120370370372948</v>
      </c>
      <c r="G64" s="23">
        <v>0.0004293573967901435</v>
      </c>
      <c r="H64" s="24">
        <v>0.12754629629629616</v>
      </c>
      <c r="I64" s="22">
        <v>11</v>
      </c>
      <c r="J64" s="22">
        <v>62</v>
      </c>
      <c r="K64" t="str">
        <f t="shared" si="0"/>
        <v>Team Intersport 145</v>
      </c>
    </row>
    <row r="65" spans="1:11" ht="13.5" customHeight="1">
      <c r="A65" s="21" t="s">
        <v>32</v>
      </c>
      <c r="B65" s="22">
        <v>146</v>
      </c>
      <c r="C65" s="23">
        <v>0.012242213804713827</v>
      </c>
      <c r="D65" s="23">
        <v>0.01158564814814822</v>
      </c>
      <c r="E65" s="23">
        <v>0.013078703703703676</v>
      </c>
      <c r="F65" s="23">
        <v>0.0014930555555554559</v>
      </c>
      <c r="G65" s="23">
        <v>0.0004010922887448019</v>
      </c>
      <c r="H65" s="24">
        <v>0.1346643518518521</v>
      </c>
      <c r="I65" s="22">
        <v>11</v>
      </c>
      <c r="J65" s="22">
        <v>62</v>
      </c>
      <c r="K65" t="str">
        <f t="shared" si="0"/>
        <v>Team Intersport 146</v>
      </c>
    </row>
    <row r="66" spans="1:11" ht="13.5" customHeight="1">
      <c r="A66" s="21" t="s">
        <v>33</v>
      </c>
      <c r="B66" s="22">
        <v>185</v>
      </c>
      <c r="C66" s="23">
        <v>0.012902988215488194</v>
      </c>
      <c r="D66" s="23">
        <v>0.012164351851851857</v>
      </c>
      <c r="E66" s="23">
        <v>0.013460648148148069</v>
      </c>
      <c r="F66" s="23">
        <v>0.0012962962962962121</v>
      </c>
      <c r="G66" s="23">
        <v>0.0004153146960435288</v>
      </c>
      <c r="H66" s="24">
        <v>0.14193287037037014</v>
      </c>
      <c r="I66" s="22">
        <v>11</v>
      </c>
      <c r="J66" s="22">
        <v>62</v>
      </c>
      <c r="K66" t="str">
        <f t="shared" si="0"/>
        <v>Team Toko 185</v>
      </c>
    </row>
    <row r="67" spans="1:11" ht="13.5" customHeight="1">
      <c r="A67" s="21" t="s">
        <v>34</v>
      </c>
      <c r="B67" s="22">
        <v>162</v>
      </c>
      <c r="C67" s="23">
        <v>0.012594696969696973</v>
      </c>
      <c r="D67" s="23">
        <v>0.011921296296296319</v>
      </c>
      <c r="E67" s="23">
        <v>0.013449074074074141</v>
      </c>
      <c r="F67" s="23">
        <v>0.0015277777777778223</v>
      </c>
      <c r="G67" s="23">
        <v>0.0004961244757144922</v>
      </c>
      <c r="H67" s="24">
        <v>0.1385416666666667</v>
      </c>
      <c r="I67" s="22">
        <v>11</v>
      </c>
      <c r="J67" s="22">
        <v>62</v>
      </c>
      <c r="K67" t="str">
        <f aca="true" t="shared" si="1" ref="K67:K98">CONCATENATE(A67," ",B67)</f>
        <v>Wärtsilä 46 162</v>
      </c>
    </row>
    <row r="68" spans="1:11" ht="13.5" customHeight="1">
      <c r="A68" s="21" t="s">
        <v>23</v>
      </c>
      <c r="B68" s="22">
        <v>170</v>
      </c>
      <c r="C68" s="23">
        <v>0.010733989197530873</v>
      </c>
      <c r="D68" s="23">
        <v>0.009814814814814814</v>
      </c>
      <c r="E68" s="23">
        <v>0.011319444444444549</v>
      </c>
      <c r="F68" s="23">
        <v>0.0015046296296297341</v>
      </c>
      <c r="G68" s="23">
        <v>0.0004592457426860804</v>
      </c>
      <c r="H68" s="24">
        <v>0.12880787037037048</v>
      </c>
      <c r="I68" s="22">
        <v>12</v>
      </c>
      <c r="J68" s="22">
        <v>67</v>
      </c>
      <c r="K68" t="str">
        <f t="shared" si="1"/>
        <v>Juoksija-Lehti 170</v>
      </c>
    </row>
    <row r="69" spans="1:11" ht="13.5" customHeight="1">
      <c r="A69" s="21" t="s">
        <v>28</v>
      </c>
      <c r="B69" s="22">
        <v>130</v>
      </c>
      <c r="C69" s="23">
        <v>0.01125385802469135</v>
      </c>
      <c r="D69" s="23">
        <v>0.01025462962962963</v>
      </c>
      <c r="E69" s="23">
        <v>0.012164351851851718</v>
      </c>
      <c r="F69" s="23">
        <v>0.0019097222222220888</v>
      </c>
      <c r="G69" s="23">
        <v>0.0005158872948418795</v>
      </c>
      <c r="H69" s="24">
        <v>0.1350462962962962</v>
      </c>
      <c r="I69" s="22">
        <v>12</v>
      </c>
      <c r="J69" s="22">
        <v>67</v>
      </c>
      <c r="K69" t="str">
        <f t="shared" si="1"/>
        <v>RT-39 130</v>
      </c>
    </row>
    <row r="70" spans="1:11" ht="13.5" customHeight="1">
      <c r="A70" s="21" t="s">
        <v>32</v>
      </c>
      <c r="B70" s="22">
        <v>143</v>
      </c>
      <c r="C70" s="23">
        <v>0.011467978395061718</v>
      </c>
      <c r="D70" s="23">
        <v>0.010682870370370377</v>
      </c>
      <c r="E70" s="23">
        <v>0.012395833333333273</v>
      </c>
      <c r="F70" s="23">
        <v>0.0017129629629628954</v>
      </c>
      <c r="G70" s="23">
        <v>0.00041941271177168025</v>
      </c>
      <c r="H70" s="24">
        <v>0.13761574074074062</v>
      </c>
      <c r="I70" s="22">
        <v>12</v>
      </c>
      <c r="J70" s="22">
        <v>67</v>
      </c>
      <c r="K70" t="str">
        <f t="shared" si="1"/>
        <v>Team Intersport 143</v>
      </c>
    </row>
    <row r="71" spans="1:11" ht="13.5" customHeight="1">
      <c r="A71" s="21" t="s">
        <v>23</v>
      </c>
      <c r="B71" s="22">
        <v>171</v>
      </c>
      <c r="C71" s="23">
        <v>0.010369480056980048</v>
      </c>
      <c r="D71" s="23">
        <v>0.00969907407407411</v>
      </c>
      <c r="E71" s="23">
        <v>0.010763888888888795</v>
      </c>
      <c r="F71" s="23">
        <v>0.0010648148148146852</v>
      </c>
      <c r="G71" s="23">
        <v>0.00033861182791546996</v>
      </c>
      <c r="H71" s="24">
        <v>0.13480324074074063</v>
      </c>
      <c r="I71" s="22">
        <v>13</v>
      </c>
      <c r="J71" s="22">
        <v>73</v>
      </c>
      <c r="K71" t="str">
        <f t="shared" si="1"/>
        <v>Juoksija-Lehti 171</v>
      </c>
    </row>
    <row r="72" spans="1:11" ht="13.5" customHeight="1">
      <c r="A72" s="21" t="s">
        <v>23</v>
      </c>
      <c r="B72" s="22">
        <v>175</v>
      </c>
      <c r="C72" s="23">
        <v>0.010308048433048432</v>
      </c>
      <c r="D72" s="23">
        <v>0.00976851851851851</v>
      </c>
      <c r="E72" s="23">
        <v>0.011238425925925832</v>
      </c>
      <c r="F72" s="23">
        <v>0.0014699074074073226</v>
      </c>
      <c r="G72" s="23">
        <v>0.000403079001979729</v>
      </c>
      <c r="H72" s="24">
        <v>0.1340046296296296</v>
      </c>
      <c r="I72" s="22">
        <v>13</v>
      </c>
      <c r="J72" s="22">
        <v>73</v>
      </c>
      <c r="K72" t="str">
        <f t="shared" si="1"/>
        <v>Juoksija-Lehti 175</v>
      </c>
    </row>
    <row r="73" spans="1:11" ht="13.5" customHeight="1">
      <c r="A73" s="21" t="s">
        <v>23</v>
      </c>
      <c r="B73" s="22">
        <v>176</v>
      </c>
      <c r="C73" s="23">
        <v>0.010383725071225073</v>
      </c>
      <c r="D73" s="23">
        <v>0.009710648148148149</v>
      </c>
      <c r="E73" s="23">
        <v>0.011226851851851904</v>
      </c>
      <c r="F73" s="23">
        <v>0.0015162037037037557</v>
      </c>
      <c r="G73" s="23">
        <v>0.00044917700255777</v>
      </c>
      <c r="H73" s="24">
        <v>0.13498842592592594</v>
      </c>
      <c r="I73" s="22">
        <v>13</v>
      </c>
      <c r="J73" s="22">
        <v>73</v>
      </c>
      <c r="K73" t="str">
        <f t="shared" si="1"/>
        <v>Juoksija-Lehti 176</v>
      </c>
    </row>
    <row r="74" spans="1:11" ht="13.5" customHeight="1">
      <c r="A74" s="21" t="s">
        <v>27</v>
      </c>
      <c r="B74" s="22">
        <v>100</v>
      </c>
      <c r="C74" s="23">
        <v>0.011199252136752132</v>
      </c>
      <c r="D74" s="23">
        <v>0.009976851851851853</v>
      </c>
      <c r="E74" s="23">
        <v>0.01202546296296303</v>
      </c>
      <c r="F74" s="23">
        <v>0.0020486111111111763</v>
      </c>
      <c r="G74" s="23">
        <v>0.0005851411619966706</v>
      </c>
      <c r="H74" s="24">
        <v>0.14559027777777772</v>
      </c>
      <c r="I74" s="22">
        <v>13</v>
      </c>
      <c r="J74" s="22">
        <v>73</v>
      </c>
      <c r="K74" t="str">
        <f t="shared" si="1"/>
        <v>Opiston Omat Pojat 100</v>
      </c>
    </row>
    <row r="75" spans="1:11" ht="13.5" customHeight="1">
      <c r="A75" s="21" t="s">
        <v>27</v>
      </c>
      <c r="B75" s="22">
        <v>102</v>
      </c>
      <c r="C75" s="23">
        <v>0.010354344729344713</v>
      </c>
      <c r="D75" s="23">
        <v>0.009918981481481487</v>
      </c>
      <c r="E75" s="23">
        <v>0.011041666666666727</v>
      </c>
      <c r="F75" s="23">
        <v>0.0011226851851852404</v>
      </c>
      <c r="G75" s="23">
        <v>0.0003156509414823007</v>
      </c>
      <c r="H75" s="24">
        <v>0.13460648148148127</v>
      </c>
      <c r="I75" s="22">
        <v>13</v>
      </c>
      <c r="J75" s="22">
        <v>73</v>
      </c>
      <c r="K75" t="str">
        <f t="shared" si="1"/>
        <v>Opiston Omat Pojat 102</v>
      </c>
    </row>
    <row r="76" spans="1:11" ht="13.5" customHeight="1">
      <c r="A76" s="21" t="s">
        <v>27</v>
      </c>
      <c r="B76" s="22">
        <v>107</v>
      </c>
      <c r="C76" s="23">
        <v>0.01104255698005697</v>
      </c>
      <c r="D76" s="23">
        <v>0.010312500000000058</v>
      </c>
      <c r="E76" s="23">
        <v>0.011469907407407387</v>
      </c>
      <c r="F76" s="23">
        <v>0.0011574074074073293</v>
      </c>
      <c r="G76" s="23">
        <v>0.00038393468174558024</v>
      </c>
      <c r="H76" s="24">
        <v>0.1435532407407406</v>
      </c>
      <c r="I76" s="22">
        <v>13</v>
      </c>
      <c r="J76" s="22">
        <v>73</v>
      </c>
      <c r="K76" t="str">
        <f t="shared" si="1"/>
        <v>Opiston Omat Pojat 107</v>
      </c>
    </row>
    <row r="77" spans="1:11" ht="13.5" customHeight="1">
      <c r="A77" s="21" t="s">
        <v>29</v>
      </c>
      <c r="B77" s="22">
        <v>150</v>
      </c>
      <c r="C77" s="23">
        <v>0.009903846153846135</v>
      </c>
      <c r="D77" s="23">
        <v>0.009108796296296297</v>
      </c>
      <c r="E77" s="23">
        <v>0.011215277777777755</v>
      </c>
      <c r="F77" s="23">
        <v>0.0021064814814814575</v>
      </c>
      <c r="G77" s="23">
        <v>0.0005467945053247719</v>
      </c>
      <c r="H77" s="24">
        <v>0.12875</v>
      </c>
      <c r="I77" s="22">
        <v>13</v>
      </c>
      <c r="J77" s="22">
        <v>73</v>
      </c>
      <c r="K77" t="str">
        <f t="shared" si="1"/>
        <v>Sporttiklubi Rollboys 150</v>
      </c>
    </row>
    <row r="78" spans="1:11" ht="13.5" customHeight="1">
      <c r="A78" s="21" t="s">
        <v>29</v>
      </c>
      <c r="B78" s="22">
        <v>151</v>
      </c>
      <c r="C78" s="23">
        <v>0.010373041310541313</v>
      </c>
      <c r="D78" s="23">
        <v>0.00993055555555554</v>
      </c>
      <c r="E78" s="23">
        <v>0.010937499999999933</v>
      </c>
      <c r="F78" s="23">
        <v>0.0010069444444443937</v>
      </c>
      <c r="G78" s="23">
        <v>0.0003271171813271407</v>
      </c>
      <c r="H78" s="24">
        <v>0.13484953703703706</v>
      </c>
      <c r="I78" s="22">
        <v>13</v>
      </c>
      <c r="J78" s="22">
        <v>73</v>
      </c>
      <c r="K78" t="str">
        <f t="shared" si="1"/>
        <v>Sporttiklubi Rollboys 151</v>
      </c>
    </row>
    <row r="79" spans="1:11" ht="13.5" customHeight="1">
      <c r="A79" s="21" t="s">
        <v>27</v>
      </c>
      <c r="B79" s="22">
        <v>105</v>
      </c>
      <c r="C79" s="23">
        <v>0.01048528439153439</v>
      </c>
      <c r="D79" s="23">
        <v>0.009745370370370376</v>
      </c>
      <c r="E79" s="23">
        <v>0.010983796296296311</v>
      </c>
      <c r="F79" s="23">
        <v>0.0012384259259259345</v>
      </c>
      <c r="G79" s="23">
        <v>0.00035939488294012755</v>
      </c>
      <c r="H79" s="24">
        <v>0.14679398148148146</v>
      </c>
      <c r="I79" s="22">
        <v>14</v>
      </c>
      <c r="J79" s="22">
        <v>78</v>
      </c>
      <c r="K79" t="str">
        <f t="shared" si="1"/>
        <v>Opiston Omat Pojat 105</v>
      </c>
    </row>
    <row r="80" spans="1:11" ht="13.5" customHeight="1">
      <c r="A80" s="21" t="s">
        <v>27</v>
      </c>
      <c r="B80" s="22">
        <v>106</v>
      </c>
      <c r="C80" s="23">
        <v>0.010249565972222242</v>
      </c>
      <c r="D80" s="23">
        <v>0.0096875</v>
      </c>
      <c r="E80" s="23">
        <v>0.010752314814814978</v>
      </c>
      <c r="F80" s="23">
        <v>0.0010648148148149784</v>
      </c>
      <c r="G80" s="23">
        <v>0.0003242282399821336</v>
      </c>
      <c r="H80" s="24">
        <v>0.16399305555555588</v>
      </c>
      <c r="I80" s="22">
        <v>16</v>
      </c>
      <c r="J80" s="22">
        <v>90</v>
      </c>
      <c r="K80" t="str">
        <f t="shared" si="1"/>
        <v>Opiston Omat Pojat 106</v>
      </c>
    </row>
    <row r="81" spans="1:11" ht="13.5" customHeight="1">
      <c r="A81" s="21" t="s">
        <v>33</v>
      </c>
      <c r="B81" s="22">
        <v>187</v>
      </c>
      <c r="C81" s="23">
        <v>0.014228153935185185</v>
      </c>
      <c r="D81" s="23">
        <v>0.010474537037037046</v>
      </c>
      <c r="E81" s="23">
        <v>0.01965277777777774</v>
      </c>
      <c r="F81" s="23">
        <v>0.009178240740740695</v>
      </c>
      <c r="G81" s="23">
        <v>0.003325126733932529</v>
      </c>
      <c r="H81" s="24">
        <v>0.22765046296296296</v>
      </c>
      <c r="I81" s="22">
        <v>16</v>
      </c>
      <c r="J81" s="22">
        <v>90</v>
      </c>
      <c r="K81" t="str">
        <f t="shared" si="1"/>
        <v>Team Toko 187</v>
      </c>
    </row>
    <row r="82" spans="1:11" ht="13.5" customHeight="1">
      <c r="A82" s="21" t="s">
        <v>24</v>
      </c>
      <c r="B82" s="22">
        <v>21</v>
      </c>
      <c r="C82" s="23">
        <v>0.013849400871459716</v>
      </c>
      <c r="D82" s="23">
        <v>0.012523148148148144</v>
      </c>
      <c r="E82" s="23">
        <v>0.015034722222222241</v>
      </c>
      <c r="F82" s="23">
        <v>0.0025115740740740966</v>
      </c>
      <c r="G82" s="23">
        <v>0.0007962351265439958</v>
      </c>
      <c r="H82" s="24">
        <v>0.23543981481481518</v>
      </c>
      <c r="I82" s="22">
        <v>17</v>
      </c>
      <c r="J82" s="22">
        <v>95</v>
      </c>
      <c r="K82" t="str">
        <f t="shared" si="1"/>
        <v>Kekkonen Hiihti ja Kalasti 21</v>
      </c>
    </row>
    <row r="83" spans="1:11" ht="13.5" customHeight="1">
      <c r="A83" s="21" t="s">
        <v>24</v>
      </c>
      <c r="B83" s="22">
        <v>22</v>
      </c>
      <c r="C83" s="23">
        <v>0.013110989278752413</v>
      </c>
      <c r="D83" s="23">
        <v>0.012175925925925923</v>
      </c>
      <c r="E83" s="23">
        <v>0.013831018518518423</v>
      </c>
      <c r="F83" s="23">
        <v>0.0016550925925924997</v>
      </c>
      <c r="G83" s="23">
        <v>0.00042981965769212403</v>
      </c>
      <c r="H83" s="24">
        <v>0.24910879629629587</v>
      </c>
      <c r="I83" s="22">
        <v>19</v>
      </c>
      <c r="J83" s="22">
        <v>106</v>
      </c>
      <c r="K83" t="str">
        <f t="shared" si="1"/>
        <v>Kekkonen Hiihti ja Kalasti 22</v>
      </c>
    </row>
    <row r="84" spans="1:11" ht="13.5" customHeight="1">
      <c r="A84" s="21" t="s">
        <v>25</v>
      </c>
      <c r="B84" s="22">
        <v>41</v>
      </c>
      <c r="C84" s="23">
        <v>0.013780458089668634</v>
      </c>
      <c r="D84" s="23">
        <v>0.013009259259259248</v>
      </c>
      <c r="E84" s="23">
        <v>0.014525462962962976</v>
      </c>
      <c r="F84" s="23">
        <v>0.001516203703703728</v>
      </c>
      <c r="G84" s="23">
        <v>0.0004652145922917189</v>
      </c>
      <c r="H84" s="24">
        <v>0.26182870370370404</v>
      </c>
      <c r="I84" s="22">
        <v>19</v>
      </c>
      <c r="J84" s="22">
        <v>106</v>
      </c>
      <c r="K84" t="str">
        <f t="shared" si="1"/>
        <v>Kyrönsalmen Pärske 41</v>
      </c>
    </row>
    <row r="85" spans="1:11" ht="13.5" customHeight="1">
      <c r="A85" s="21" t="s">
        <v>15</v>
      </c>
      <c r="B85" s="22">
        <v>32</v>
      </c>
      <c r="C85" s="23">
        <v>0.014052144249512677</v>
      </c>
      <c r="D85" s="23">
        <v>0.013171296296296264</v>
      </c>
      <c r="E85" s="23">
        <v>0.015</v>
      </c>
      <c r="F85" s="23">
        <v>0.0018287037037037351</v>
      </c>
      <c r="G85" s="23">
        <v>0.0005617508931981937</v>
      </c>
      <c r="H85" s="24">
        <v>0.26699074074074086</v>
      </c>
      <c r="I85" s="22">
        <v>19</v>
      </c>
      <c r="J85" s="22">
        <v>106</v>
      </c>
      <c r="K85" t="str">
        <f t="shared" si="1"/>
        <v>RC Eemeli 32</v>
      </c>
    </row>
    <row r="86" spans="1:11" ht="13.5" customHeight="1">
      <c r="A86" s="21" t="s">
        <v>24</v>
      </c>
      <c r="B86" s="22">
        <v>20</v>
      </c>
      <c r="C86" s="23">
        <v>0.013618055555555572</v>
      </c>
      <c r="D86" s="23">
        <v>0.012048611111111107</v>
      </c>
      <c r="E86" s="23">
        <v>0.018009259259259225</v>
      </c>
      <c r="F86" s="23">
        <v>0.005960648148148118</v>
      </c>
      <c r="G86" s="23">
        <v>0.0012329100075685578</v>
      </c>
      <c r="H86" s="24">
        <v>0.27236111111111144</v>
      </c>
      <c r="I86" s="22">
        <v>20</v>
      </c>
      <c r="J86" s="22">
        <v>112</v>
      </c>
      <c r="K86" t="str">
        <f t="shared" si="1"/>
        <v>Kekkonen Hiihti ja Kalasti 20</v>
      </c>
    </row>
    <row r="87" spans="1:11" ht="13.5" customHeight="1">
      <c r="A87" s="21" t="s">
        <v>24</v>
      </c>
      <c r="B87" s="22">
        <v>23</v>
      </c>
      <c r="C87" s="23">
        <v>0.012375578703703696</v>
      </c>
      <c r="D87" s="23">
        <v>0.01091435185185185</v>
      </c>
      <c r="E87" s="23">
        <v>0.013622685185185168</v>
      </c>
      <c r="F87" s="23">
        <v>0.002708333333333318</v>
      </c>
      <c r="G87" s="23">
        <v>0.0008074679549986227</v>
      </c>
      <c r="H87" s="24">
        <v>0.24751157407407393</v>
      </c>
      <c r="I87" s="22">
        <v>20</v>
      </c>
      <c r="J87" s="22">
        <v>112</v>
      </c>
      <c r="K87" t="str">
        <f t="shared" si="1"/>
        <v>Kekkonen Hiihti ja Kalasti 23</v>
      </c>
    </row>
    <row r="88" spans="1:11" ht="13.5" customHeight="1">
      <c r="A88" s="21" t="s">
        <v>15</v>
      </c>
      <c r="B88" s="22">
        <v>30</v>
      </c>
      <c r="C88" s="23">
        <v>0.011835069444444426</v>
      </c>
      <c r="D88" s="23">
        <v>0.010578703703703687</v>
      </c>
      <c r="E88" s="23">
        <v>0.013090277777777715</v>
      </c>
      <c r="F88" s="23">
        <v>0.0025115740740740272</v>
      </c>
      <c r="G88" s="23">
        <v>0.0007296668900731085</v>
      </c>
      <c r="H88" s="24">
        <v>0.23670138888888853</v>
      </c>
      <c r="I88" s="22">
        <v>20</v>
      </c>
      <c r="J88" s="22">
        <v>112</v>
      </c>
      <c r="K88" t="str">
        <f t="shared" si="1"/>
        <v>RC Eemeli 30</v>
      </c>
    </row>
    <row r="89" spans="1:11" ht="13.5" customHeight="1">
      <c r="A89" s="21" t="s">
        <v>15</v>
      </c>
      <c r="B89" s="22">
        <v>31</v>
      </c>
      <c r="C89" s="23">
        <v>0.011752893518518524</v>
      </c>
      <c r="D89" s="23">
        <v>0.010439814814814813</v>
      </c>
      <c r="E89" s="23">
        <v>0.012835648148148082</v>
      </c>
      <c r="F89" s="23">
        <v>0.002395833333333269</v>
      </c>
      <c r="G89" s="23">
        <v>0.0005267472247499094</v>
      </c>
      <c r="H89" s="24">
        <v>0.23505787037037046</v>
      </c>
      <c r="I89" s="22">
        <v>20</v>
      </c>
      <c r="J89" s="22">
        <v>112</v>
      </c>
      <c r="K89" t="str">
        <f t="shared" si="1"/>
        <v>RC Eemeli 31</v>
      </c>
    </row>
    <row r="90" spans="1:11" ht="13.5" customHeight="1">
      <c r="A90" s="21" t="s">
        <v>15</v>
      </c>
      <c r="B90" s="22">
        <v>33</v>
      </c>
      <c r="C90" s="23">
        <v>0.013062500000000001</v>
      </c>
      <c r="D90" s="23">
        <v>0.012233796296296298</v>
      </c>
      <c r="E90" s="23">
        <v>0.0140393518518519</v>
      </c>
      <c r="F90" s="23">
        <v>0.0018055555555556019</v>
      </c>
      <c r="G90" s="23">
        <v>0.0005233657569377147</v>
      </c>
      <c r="H90" s="24">
        <v>0.26125</v>
      </c>
      <c r="I90" s="22">
        <v>20</v>
      </c>
      <c r="J90" s="22">
        <v>112</v>
      </c>
      <c r="K90" t="str">
        <f t="shared" si="1"/>
        <v>RC Eemeli 33</v>
      </c>
    </row>
    <row r="91" spans="1:11" ht="13.5" customHeight="1">
      <c r="A91" s="21" t="s">
        <v>31</v>
      </c>
      <c r="B91" s="22">
        <v>51</v>
      </c>
      <c r="C91" s="23">
        <v>0.011409406565656558</v>
      </c>
      <c r="D91" s="23">
        <v>0.0108449074074074</v>
      </c>
      <c r="E91" s="23">
        <v>0.012638888888888977</v>
      </c>
      <c r="F91" s="23">
        <v>0.0017939814814815769</v>
      </c>
      <c r="G91" s="23">
        <v>0.0005238401308722155</v>
      </c>
      <c r="H91" s="24">
        <v>0.25100694444444427</v>
      </c>
      <c r="I91" s="22">
        <v>22</v>
      </c>
      <c r="J91" s="22">
        <v>123</v>
      </c>
      <c r="K91" t="str">
        <f t="shared" si="1"/>
        <v>Team Exel 51</v>
      </c>
    </row>
    <row r="92" spans="1:11" ht="13.5" customHeight="1">
      <c r="A92" s="21" t="s">
        <v>31</v>
      </c>
      <c r="B92" s="22">
        <v>53</v>
      </c>
      <c r="C92" s="23">
        <v>0.010691425120772962</v>
      </c>
      <c r="D92" s="23">
        <v>0.009432870370370383</v>
      </c>
      <c r="E92" s="23">
        <v>0.011365740740740815</v>
      </c>
      <c r="F92" s="23">
        <v>0.001932870370370432</v>
      </c>
      <c r="G92" s="23">
        <v>0.00040626580442268705</v>
      </c>
      <c r="H92" s="24">
        <v>0.24590277777777814</v>
      </c>
      <c r="I92" s="22">
        <v>23</v>
      </c>
      <c r="J92" s="22">
        <v>129</v>
      </c>
      <c r="K92" t="str">
        <f t="shared" si="1"/>
        <v>Team Exel 53</v>
      </c>
    </row>
    <row r="93" spans="1:11" ht="13.5" customHeight="1">
      <c r="A93" s="21" t="s">
        <v>31</v>
      </c>
      <c r="B93" s="22">
        <v>52</v>
      </c>
      <c r="C93" s="23">
        <v>0.010553144290123452</v>
      </c>
      <c r="D93" s="23">
        <v>0.010057870370370342</v>
      </c>
      <c r="E93" s="23">
        <v>0.010983796296296311</v>
      </c>
      <c r="F93" s="23">
        <v>0.0009259259259259689</v>
      </c>
      <c r="G93" s="23">
        <v>0.00027407550711684627</v>
      </c>
      <c r="H93" s="24">
        <v>0.2532754629629628</v>
      </c>
      <c r="I93" s="22">
        <v>24</v>
      </c>
      <c r="J93" s="22">
        <v>134</v>
      </c>
      <c r="K93" t="str">
        <f t="shared" si="1"/>
        <v>Team Exel 52</v>
      </c>
    </row>
    <row r="94" spans="1:11" ht="13.5" customHeight="1">
      <c r="A94" s="21" t="s">
        <v>25</v>
      </c>
      <c r="B94" s="22">
        <v>43</v>
      </c>
      <c r="C94" s="23">
        <v>0.013051851851851844</v>
      </c>
      <c r="D94" s="23">
        <v>0.011481481481481481</v>
      </c>
      <c r="E94" s="23">
        <v>0.018310185185185124</v>
      </c>
      <c r="F94" s="23">
        <v>0.0068287037037036424</v>
      </c>
      <c r="G94" s="23">
        <v>0.0015933989399255462</v>
      </c>
      <c r="H94" s="24">
        <v>0.3262962962962961</v>
      </c>
      <c r="I94" s="22">
        <v>25</v>
      </c>
      <c r="J94" s="22">
        <v>140</v>
      </c>
      <c r="K94" t="str">
        <f t="shared" si="1"/>
        <v>Kyrönsalmen Pärske 43</v>
      </c>
    </row>
    <row r="95" spans="1:11" ht="13.5" customHeight="1">
      <c r="A95" s="21" t="s">
        <v>31</v>
      </c>
      <c r="B95" s="22">
        <v>50</v>
      </c>
      <c r="C95" s="23">
        <v>0.010100462962962962</v>
      </c>
      <c r="D95" s="23">
        <v>0.009131944444444444</v>
      </c>
      <c r="E95" s="23">
        <v>0.01156249999999992</v>
      </c>
      <c r="F95" s="23">
        <v>0.002430555555555476</v>
      </c>
      <c r="G95" s="23">
        <v>0.0005416540042837794</v>
      </c>
      <c r="H95" s="24">
        <v>0.25251157407407404</v>
      </c>
      <c r="I95" s="22">
        <v>25</v>
      </c>
      <c r="J95" s="22">
        <v>140</v>
      </c>
      <c r="K95" t="str">
        <f t="shared" si="1"/>
        <v>Team Exel 50</v>
      </c>
    </row>
    <row r="96" spans="1:11" ht="13.5" customHeight="1">
      <c r="A96" s="21" t="s">
        <v>25</v>
      </c>
      <c r="B96" s="22">
        <v>42</v>
      </c>
      <c r="C96" s="23">
        <v>0.012728909465020572</v>
      </c>
      <c r="D96" s="23">
        <v>0.011064814814814833</v>
      </c>
      <c r="E96" s="23">
        <v>0.017592592592592493</v>
      </c>
      <c r="F96" s="23">
        <v>0.00652777777777766</v>
      </c>
      <c r="G96" s="23">
        <v>0.0013487768109184052</v>
      </c>
      <c r="H96" s="24">
        <v>0.34368055555555543</v>
      </c>
      <c r="I96" s="22">
        <v>27</v>
      </c>
      <c r="J96" s="22">
        <v>151</v>
      </c>
      <c r="K96" t="str">
        <f t="shared" si="1"/>
        <v>Kyrönsalmen Pärske 42</v>
      </c>
    </row>
    <row r="97" spans="1:11" ht="13.5" customHeight="1">
      <c r="A97" s="21" t="s">
        <v>22</v>
      </c>
      <c r="B97" s="22">
        <v>2</v>
      </c>
      <c r="C97" s="23">
        <v>0.02160980273752013</v>
      </c>
      <c r="D97" s="23">
        <v>0.016018518518518543</v>
      </c>
      <c r="E97" s="23">
        <v>0.03373842592592602</v>
      </c>
      <c r="F97" s="23">
        <v>0.017719907407407476</v>
      </c>
      <c r="G97" s="23">
        <v>0.003078861501023634</v>
      </c>
      <c r="H97" s="24">
        <v>0.9940509259259259</v>
      </c>
      <c r="I97" s="22">
        <v>46</v>
      </c>
      <c r="J97" s="22">
        <v>258</v>
      </c>
      <c r="K97" t="str">
        <f t="shared" si="1"/>
        <v>Jukka Koskela 2</v>
      </c>
    </row>
    <row r="98" spans="1:11" ht="13.5" customHeight="1">
      <c r="A98" s="21" t="s">
        <v>21</v>
      </c>
      <c r="B98" s="22">
        <v>1</v>
      </c>
      <c r="C98" s="23">
        <v>0.021088455476753348</v>
      </c>
      <c r="D98" s="23">
        <v>0.014664351851851852</v>
      </c>
      <c r="E98" s="23">
        <v>0.04171296296296301</v>
      </c>
      <c r="F98" s="23">
        <v>0.027048611111111155</v>
      </c>
      <c r="G98" s="23">
        <v>0.007367910607401298</v>
      </c>
      <c r="H98" s="24">
        <v>0.9911574074074073</v>
      </c>
      <c r="I98" s="22">
        <v>47</v>
      </c>
      <c r="J98" s="22">
        <v>263</v>
      </c>
      <c r="K98" t="str">
        <f t="shared" si="1"/>
        <v>Ilmari Hakala 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9"/>
  <sheetViews>
    <sheetView tabSelected="1" workbookViewId="0" topLeftCell="C1">
      <selection activeCell="L135" sqref="L135"/>
    </sheetView>
  </sheetViews>
  <sheetFormatPr defaultColWidth="9.140625" defaultRowHeight="12.75"/>
  <cols>
    <col min="5" max="5" width="10.140625" style="0" customWidth="1"/>
    <col min="6" max="6" width="10.57421875" style="0" customWidth="1"/>
    <col min="7" max="8" width="10.421875" style="0" customWidth="1"/>
    <col min="9" max="9" width="14.421875" style="0" bestFit="1" customWidth="1"/>
  </cols>
  <sheetData>
    <row r="1" spans="1:20" ht="12.75">
      <c r="A1" t="s">
        <v>12</v>
      </c>
      <c r="I1" t="s">
        <v>3</v>
      </c>
      <c r="J1" t="s">
        <v>8</v>
      </c>
      <c r="K1" t="s">
        <v>9</v>
      </c>
      <c r="L1" t="s">
        <v>1</v>
      </c>
      <c r="M1" t="s">
        <v>46</v>
      </c>
      <c r="O1" t="s">
        <v>3</v>
      </c>
      <c r="P1" t="s">
        <v>3</v>
      </c>
      <c r="Q1" t="s">
        <v>3</v>
      </c>
      <c r="R1" t="s">
        <v>3</v>
      </c>
      <c r="S1" t="s">
        <v>3</v>
      </c>
      <c r="T1" t="s">
        <v>3</v>
      </c>
    </row>
    <row r="2" spans="1:20" ht="12.75">
      <c r="A2" t="s">
        <v>4</v>
      </c>
      <c r="E2" s="2" t="s">
        <v>11</v>
      </c>
      <c r="F2" s="1">
        <v>0.5</v>
      </c>
      <c r="I2" t="s">
        <v>4</v>
      </c>
      <c r="J2" s="2">
        <f>DAVERAGE(kierrokset,3,boit)/matka</f>
        <v>0.002721234241295969</v>
      </c>
      <c r="K2">
        <f>DCOUNT(kierrokset,1,boit)</f>
        <v>27</v>
      </c>
      <c r="L2" s="1">
        <f>DSUM(kierrokset,2,boit)</f>
        <v>0.15429398148148138</v>
      </c>
      <c r="M2" s="3">
        <f aca="true" t="shared" si="0" ref="M2:M7">matka*K2</f>
        <v>56.7</v>
      </c>
      <c r="O2" t="s">
        <v>4</v>
      </c>
      <c r="P2" t="s">
        <v>5</v>
      </c>
      <c r="Q2" t="s">
        <v>6</v>
      </c>
      <c r="R2" t="s">
        <v>7</v>
      </c>
      <c r="S2" t="s">
        <v>44</v>
      </c>
      <c r="T2" t="s">
        <v>45</v>
      </c>
    </row>
    <row r="3" spans="1:13" ht="12.75">
      <c r="A3" t="s">
        <v>45</v>
      </c>
      <c r="E3" t="s">
        <v>43</v>
      </c>
      <c r="F3">
        <v>2.1</v>
      </c>
      <c r="I3" t="s">
        <v>5</v>
      </c>
      <c r="J3" s="2">
        <f>DAVERAGE(kierrokset,3,hazor)/matka</f>
        <v>0.002549839380196522</v>
      </c>
      <c r="K3">
        <f>DCOUNT(kierrokset,1,hazor)</f>
        <v>28</v>
      </c>
      <c r="L3" s="1">
        <f>DSUM(kierrokset,2,hazor)</f>
        <v>0.14993055555555554</v>
      </c>
      <c r="M3" s="3">
        <f t="shared" si="0"/>
        <v>58.800000000000004</v>
      </c>
    </row>
    <row r="4" spans="1:13" ht="12.75">
      <c r="A4" t="s">
        <v>5</v>
      </c>
      <c r="I4" t="s">
        <v>6</v>
      </c>
      <c r="J4" s="2">
        <f>DAVERAGE(kierrokset,3,kiptoo)/matka</f>
        <v>0.002815745639819714</v>
      </c>
      <c r="K4">
        <f>DCOUNT(kierrokset,1,kiptoo)</f>
        <v>27</v>
      </c>
      <c r="L4" s="1">
        <f>DSUM(kierrokset,2,kiptoo)</f>
        <v>0.15965277777777778</v>
      </c>
      <c r="M4" s="3">
        <f t="shared" si="0"/>
        <v>56.7</v>
      </c>
    </row>
    <row r="5" spans="1:13" ht="12.75">
      <c r="A5" t="s">
        <v>44</v>
      </c>
      <c r="I5" t="s">
        <v>7</v>
      </c>
      <c r="J5" s="2">
        <f>DAVERAGE(kierrokset,3,renoo)/matka</f>
        <v>0.0029655758050819775</v>
      </c>
      <c r="K5">
        <f>DCOUNT(kierrokset,1,renoo)</f>
        <v>27</v>
      </c>
      <c r="L5" s="1">
        <f>DSUM(kierrokset,2,renoo)</f>
        <v>0.1681481481481481</v>
      </c>
      <c r="M5" s="3">
        <f t="shared" si="0"/>
        <v>56.7</v>
      </c>
    </row>
    <row r="6" spans="1:13" ht="12.75">
      <c r="A6" t="s">
        <v>6</v>
      </c>
      <c r="I6" t="s">
        <v>44</v>
      </c>
      <c r="J6" s="2">
        <f>DAVERAGE(kierrokset,3,keem)/matka</f>
        <v>0.0030037477954144628</v>
      </c>
      <c r="K6">
        <f>DCOUNT(kierrokset,1,keem)</f>
        <v>27</v>
      </c>
      <c r="L6" s="1">
        <f>DSUM(kierrokset,2,keem)</f>
        <v>0.17031249999999995</v>
      </c>
      <c r="M6" s="3">
        <f t="shared" si="0"/>
        <v>56.7</v>
      </c>
    </row>
    <row r="7" spans="1:13" ht="12.75">
      <c r="A7" t="s">
        <v>7</v>
      </c>
      <c r="I7" t="s">
        <v>45</v>
      </c>
      <c r="J7" s="2">
        <f>DAVERAGE(kierrokset,3,ariok)/matka</f>
        <v>0.003319475938523558</v>
      </c>
      <c r="K7">
        <f>DCOUNT(kierrokset,1,ariok)</f>
        <v>28</v>
      </c>
      <c r="L7" s="1">
        <f>DSUM(kierrokset,2,ariok)</f>
        <v>0.19518518518518513</v>
      </c>
      <c r="M7" s="3">
        <f t="shared" si="0"/>
        <v>58.800000000000004</v>
      </c>
    </row>
    <row r="8" ht="12.75">
      <c r="M8" s="3">
        <f>SUM(M2:M7)</f>
        <v>344.4</v>
      </c>
    </row>
    <row r="9" spans="7:10" ht="12.75">
      <c r="G9" t="s">
        <v>54</v>
      </c>
      <c r="J9" t="s">
        <v>81</v>
      </c>
    </row>
    <row r="10" spans="1:12" ht="12.75">
      <c r="A10" t="s">
        <v>80</v>
      </c>
      <c r="C10" s="2">
        <f>AVERAGE(C12:C175)</f>
        <v>0.006082458220415539</v>
      </c>
      <c r="H10" s="2">
        <f>AVERAGE(H12:H175)</f>
        <v>0.006431225633528264</v>
      </c>
      <c r="I10" s="2">
        <f>AVERAGE(I12:I175)</f>
        <v>0.005977274397413285</v>
      </c>
      <c r="J10" s="2"/>
      <c r="K10" s="2"/>
      <c r="L10" s="2"/>
    </row>
    <row r="11" spans="1:14" ht="12.75">
      <c r="A11" t="s">
        <v>0</v>
      </c>
      <c r="B11" t="s">
        <v>13</v>
      </c>
      <c r="C11" t="s">
        <v>14</v>
      </c>
      <c r="D11" t="s">
        <v>10</v>
      </c>
      <c r="E11" t="s">
        <v>2</v>
      </c>
      <c r="F11" t="s">
        <v>11</v>
      </c>
      <c r="G11" t="s">
        <v>3</v>
      </c>
      <c r="H11" t="s">
        <v>78</v>
      </c>
      <c r="I11" t="s">
        <v>79</v>
      </c>
      <c r="J11" t="s">
        <v>82</v>
      </c>
      <c r="K11" t="s">
        <v>1</v>
      </c>
      <c r="L11" t="s">
        <v>83</v>
      </c>
      <c r="N11" t="s">
        <v>47</v>
      </c>
    </row>
    <row r="12" spans="1:16" ht="12.75">
      <c r="A12">
        <v>1</v>
      </c>
      <c r="B12" s="2">
        <f aca="true" t="shared" si="1" ref="B12:B43">VLOOKUP(G12,henk,2,FALSE)*matka</f>
        <v>0.005714591906721535</v>
      </c>
      <c r="C12" s="2">
        <v>0.004733796296296296</v>
      </c>
      <c r="D12" s="4">
        <f>matka*1</f>
        <v>2.1</v>
      </c>
      <c r="E12" s="1">
        <f>B12</f>
        <v>0.005714591906721535</v>
      </c>
      <c r="F12" s="1">
        <f>lahto</f>
        <v>0.5</v>
      </c>
      <c r="G12" s="29" t="str">
        <f>hiiht1</f>
        <v>Boit</v>
      </c>
      <c r="H12" s="39"/>
      <c r="I12" s="2">
        <v>0.004733796296296296</v>
      </c>
      <c r="J12" s="9">
        <v>0.5047337962962963</v>
      </c>
      <c r="K12" s="2">
        <f>J12-lahto</f>
        <v>0.004733796296296333</v>
      </c>
      <c r="L12" s="2">
        <f aca="true" t="shared" si="2" ref="L12:L75">ABS(C12-K12)</f>
        <v>3.729655473350135E-17</v>
      </c>
      <c r="N12" t="s">
        <v>4</v>
      </c>
      <c r="O12" s="1">
        <v>0.7104166666666667</v>
      </c>
      <c r="P12" s="1">
        <f>O12/5.6</f>
        <v>0.12686011904761907</v>
      </c>
    </row>
    <row r="13" spans="1:22" ht="12.75">
      <c r="A13">
        <f aca="true" t="shared" si="3" ref="A13:A44">A12+1</f>
        <v>2</v>
      </c>
      <c r="B13" s="2">
        <f t="shared" si="1"/>
        <v>0.006970899470899472</v>
      </c>
      <c r="C13" s="2">
        <v>0.00619212962962963</v>
      </c>
      <c r="D13" s="4">
        <v>4.2</v>
      </c>
      <c r="E13" s="1">
        <f aca="true" t="shared" si="4" ref="E13:E44">B13+E12</f>
        <v>0.012685491377621008</v>
      </c>
      <c r="F13" s="1">
        <f aca="true" t="shared" si="5" ref="F13:F44">lahto+E12</f>
        <v>0.5057145919067215</v>
      </c>
      <c r="G13" s="29" t="str">
        <f>hiiht2</f>
        <v>Ariok</v>
      </c>
      <c r="I13" s="2">
        <v>0.00619212962962963</v>
      </c>
      <c r="J13" s="9">
        <v>0.5109375</v>
      </c>
      <c r="K13" s="2">
        <f>J13-J12</f>
        <v>0.006203703703703711</v>
      </c>
      <c r="L13" s="2">
        <f t="shared" si="2"/>
        <v>1.1574074074081377E-05</v>
      </c>
      <c r="N13" t="s">
        <v>5</v>
      </c>
      <c r="O13" s="1">
        <v>0.7048611111111112</v>
      </c>
      <c r="P13" s="1">
        <f>O13/5.6</f>
        <v>0.12586805555555558</v>
      </c>
      <c r="U13" s="11"/>
      <c r="V13" s="11"/>
    </row>
    <row r="14" spans="1:21" ht="12.75">
      <c r="A14">
        <f t="shared" si="3"/>
        <v>3</v>
      </c>
      <c r="B14" s="2">
        <f t="shared" si="1"/>
        <v>0.005354662698412697</v>
      </c>
      <c r="C14" s="2">
        <v>0.00462962962962963</v>
      </c>
      <c r="D14" s="4">
        <v>6.3</v>
      </c>
      <c r="E14" s="1">
        <f t="shared" si="4"/>
        <v>0.018040154076033703</v>
      </c>
      <c r="F14" s="1">
        <f t="shared" si="5"/>
        <v>0.512685491377621</v>
      </c>
      <c r="G14" s="29" t="str">
        <f>hiiht3</f>
        <v>Hazor</v>
      </c>
      <c r="I14" s="2">
        <v>0.00462962962962963</v>
      </c>
      <c r="J14" s="9">
        <v>0.5155324074074074</v>
      </c>
      <c r="K14" s="2">
        <f>J14-J13</f>
        <v>0.0045949074074073115</v>
      </c>
      <c r="L14" s="2">
        <f t="shared" si="2"/>
        <v>3.472222222231872E-05</v>
      </c>
      <c r="N14" t="s">
        <v>7</v>
      </c>
      <c r="O14" s="1">
        <v>0.8430555555555556</v>
      </c>
      <c r="P14" s="1">
        <f>O14/5.6</f>
        <v>0.15054563492063494</v>
      </c>
      <c r="U14" s="11"/>
    </row>
    <row r="15" spans="1:21" ht="12.75">
      <c r="A15">
        <f t="shared" si="3"/>
        <v>4</v>
      </c>
      <c r="B15" s="2">
        <f t="shared" si="1"/>
        <v>0.0063078703703703725</v>
      </c>
      <c r="C15" s="2">
        <v>0.005613425925925927</v>
      </c>
      <c r="D15" s="4">
        <v>8.4</v>
      </c>
      <c r="E15" s="1">
        <f t="shared" si="4"/>
        <v>0.024348024446404076</v>
      </c>
      <c r="F15" s="1">
        <f t="shared" si="5"/>
        <v>0.5180401540760337</v>
      </c>
      <c r="G15" s="29" t="str">
        <f>hiiht4</f>
        <v>Keem</v>
      </c>
      <c r="I15" s="2">
        <v>0.005613425925925927</v>
      </c>
      <c r="J15" s="9">
        <v>0.5211226851851852</v>
      </c>
      <c r="K15" s="2">
        <f aca="true" t="shared" si="6" ref="K15:K78">J15-J14</f>
        <v>0.0055902777777778745</v>
      </c>
      <c r="L15" s="2">
        <f t="shared" si="2"/>
        <v>2.3148148148052598E-05</v>
      </c>
      <c r="N15" t="s">
        <v>6</v>
      </c>
      <c r="O15" s="1">
        <v>0.7840277777777778</v>
      </c>
      <c r="P15" s="1">
        <f>O15/5.6</f>
        <v>0.14000496031746032</v>
      </c>
      <c r="U15" s="11"/>
    </row>
    <row r="16" spans="1:21" ht="12.75">
      <c r="A16">
        <f t="shared" si="3"/>
        <v>5</v>
      </c>
      <c r="B16" s="2">
        <f t="shared" si="1"/>
        <v>0.0059130658436214</v>
      </c>
      <c r="C16" s="2">
        <v>0.004907407407407407</v>
      </c>
      <c r="D16" s="4">
        <v>10.5</v>
      </c>
      <c r="E16" s="1">
        <f t="shared" si="4"/>
        <v>0.030261090290025477</v>
      </c>
      <c r="F16" s="1">
        <f t="shared" si="5"/>
        <v>0.524348024446404</v>
      </c>
      <c r="G16" s="29" t="str">
        <f>hiiht5</f>
        <v>Kiptoo</v>
      </c>
      <c r="I16" s="2">
        <v>0.004907407407407407</v>
      </c>
      <c r="J16" s="9">
        <v>0.5260185185185186</v>
      </c>
      <c r="K16" s="2">
        <f t="shared" si="6"/>
        <v>0.0048958333333333215</v>
      </c>
      <c r="L16" s="2">
        <f t="shared" si="2"/>
        <v>1.1574074074085713E-05</v>
      </c>
      <c r="U16" s="11"/>
    </row>
    <row r="17" spans="1:21" ht="12.75">
      <c r="A17">
        <f t="shared" si="3"/>
        <v>6</v>
      </c>
      <c r="B17" s="2">
        <f t="shared" si="1"/>
        <v>0.006227709190672153</v>
      </c>
      <c r="C17" s="36">
        <v>0.005740740740740742</v>
      </c>
      <c r="D17" s="4">
        <v>12.6</v>
      </c>
      <c r="E17" s="1">
        <f t="shared" si="4"/>
        <v>0.03648879948069763</v>
      </c>
      <c r="F17" s="1">
        <f t="shared" si="5"/>
        <v>0.5302610902900254</v>
      </c>
      <c r="G17" s="29" t="str">
        <f>hiiht6</f>
        <v>Renoo</v>
      </c>
      <c r="H17" s="36">
        <v>0.005740740740740742</v>
      </c>
      <c r="J17" s="9">
        <v>0.5317476851851851</v>
      </c>
      <c r="K17" s="2">
        <f t="shared" si="6"/>
        <v>0.005729166666666563</v>
      </c>
      <c r="L17" s="2">
        <f t="shared" si="2"/>
        <v>1.1574074074178521E-05</v>
      </c>
      <c r="U17" s="11"/>
    </row>
    <row r="18" spans="1:21" ht="12.75">
      <c r="A18">
        <f t="shared" si="3"/>
        <v>7</v>
      </c>
      <c r="B18" s="2">
        <f t="shared" si="1"/>
        <v>0.005714591906721535</v>
      </c>
      <c r="C18" s="2">
        <v>0.0044907407407407405</v>
      </c>
      <c r="D18" s="4">
        <v>14.7</v>
      </c>
      <c r="E18" s="1">
        <f t="shared" si="4"/>
        <v>0.042203391387419166</v>
      </c>
      <c r="F18" s="1">
        <f t="shared" si="5"/>
        <v>0.5364887994806976</v>
      </c>
      <c r="G18" s="28" t="str">
        <f>hiiht1</f>
        <v>Boit</v>
      </c>
      <c r="I18" s="2">
        <v>0.0044907407407407405</v>
      </c>
      <c r="J18" s="47">
        <v>0.536238425925926</v>
      </c>
      <c r="K18" s="2">
        <f t="shared" si="6"/>
        <v>0.004490740740740851</v>
      </c>
      <c r="L18" s="2">
        <f t="shared" si="2"/>
        <v>1.1015494072452725E-16</v>
      </c>
      <c r="U18" s="11"/>
    </row>
    <row r="19" spans="1:21" ht="12.75">
      <c r="A19">
        <f t="shared" si="3"/>
        <v>8</v>
      </c>
      <c r="B19" s="2">
        <f t="shared" si="1"/>
        <v>0.006970899470899472</v>
      </c>
      <c r="C19" s="2">
        <v>0.006423611111111112</v>
      </c>
      <c r="D19" s="4">
        <v>16.8</v>
      </c>
      <c r="E19" s="1">
        <f t="shared" si="4"/>
        <v>0.04917429085831864</v>
      </c>
      <c r="F19" s="1">
        <f t="shared" si="5"/>
        <v>0.5422033913874191</v>
      </c>
      <c r="G19" s="28" t="str">
        <f>hiiht2</f>
        <v>Ariok</v>
      </c>
      <c r="I19" s="2">
        <v>0.006423611111111112</v>
      </c>
      <c r="J19" s="47">
        <v>0.5426157407407407</v>
      </c>
      <c r="K19" s="2">
        <f t="shared" si="6"/>
        <v>0.0063773148148147385</v>
      </c>
      <c r="L19" s="2">
        <f t="shared" si="2"/>
        <v>4.629629629637321E-05</v>
      </c>
      <c r="N19" t="s">
        <v>50</v>
      </c>
      <c r="U19" s="11"/>
    </row>
    <row r="20" spans="1:21" ht="12.75">
      <c r="A20">
        <f t="shared" si="3"/>
        <v>9</v>
      </c>
      <c r="B20" s="2">
        <f t="shared" si="1"/>
        <v>0.005714591906721535</v>
      </c>
      <c r="C20" s="2">
        <v>0.0046875</v>
      </c>
      <c r="D20" s="4">
        <v>18.9</v>
      </c>
      <c r="E20" s="1">
        <f t="shared" si="4"/>
        <v>0.05488888276504018</v>
      </c>
      <c r="F20" s="1">
        <f t="shared" si="5"/>
        <v>0.5491742908583186</v>
      </c>
      <c r="G20" s="28" t="str">
        <f>hiiht1</f>
        <v>Boit</v>
      </c>
      <c r="I20" s="2">
        <v>0.0046875</v>
      </c>
      <c r="J20" s="47">
        <v>0.5473032407407408</v>
      </c>
      <c r="K20" s="2">
        <f t="shared" si="6"/>
        <v>0.004687500000000067</v>
      </c>
      <c r="L20" s="2">
        <f t="shared" si="2"/>
        <v>6.678685382510707E-17</v>
      </c>
      <c r="N20" t="s">
        <v>51</v>
      </c>
      <c r="U20" s="11"/>
    </row>
    <row r="21" spans="1:21" ht="12.75">
      <c r="A21">
        <f t="shared" si="3"/>
        <v>10</v>
      </c>
      <c r="B21" s="2">
        <f t="shared" si="1"/>
        <v>0.006970899470899472</v>
      </c>
      <c r="C21" s="2">
        <v>0.006307870370370371</v>
      </c>
      <c r="D21" s="4">
        <v>21</v>
      </c>
      <c r="E21" s="1">
        <f t="shared" si="4"/>
        <v>0.06185978223593965</v>
      </c>
      <c r="F21" s="1">
        <f t="shared" si="5"/>
        <v>0.5548888827650402</v>
      </c>
      <c r="G21" s="28" t="str">
        <f>hiiht2</f>
        <v>Ariok</v>
      </c>
      <c r="I21" s="2">
        <v>0.006307870370370371</v>
      </c>
      <c r="J21" s="47">
        <v>0.5539120370370371</v>
      </c>
      <c r="K21" s="2">
        <f t="shared" si="6"/>
        <v>0.006608796296296293</v>
      </c>
      <c r="L21" s="2">
        <f t="shared" si="2"/>
        <v>0.00030092592592592237</v>
      </c>
      <c r="U21" s="11"/>
    </row>
    <row r="22" spans="1:21" ht="12.75">
      <c r="A22">
        <f t="shared" si="3"/>
        <v>11</v>
      </c>
      <c r="B22" s="2">
        <f t="shared" si="1"/>
        <v>0.005354662698412697</v>
      </c>
      <c r="C22" s="2">
        <v>0.0044907407407407405</v>
      </c>
      <c r="D22" s="4">
        <v>23.1</v>
      </c>
      <c r="E22" s="1">
        <f t="shared" si="4"/>
        <v>0.06721444493435234</v>
      </c>
      <c r="F22" s="1">
        <f t="shared" si="5"/>
        <v>0.5618597822359397</v>
      </c>
      <c r="G22" s="28" t="str">
        <f>hiiht3</f>
        <v>Hazor</v>
      </c>
      <c r="I22" s="2">
        <v>0.0044907407407407405</v>
      </c>
      <c r="J22" s="47">
        <v>0.5583912037037037</v>
      </c>
      <c r="K22" s="2">
        <f t="shared" si="6"/>
        <v>0.00447916666666659</v>
      </c>
      <c r="L22" s="2">
        <f t="shared" si="2"/>
        <v>1.1574074074150766E-05</v>
      </c>
      <c r="U22" s="11"/>
    </row>
    <row r="23" spans="1:21" ht="12.75">
      <c r="A23">
        <f t="shared" si="3"/>
        <v>12</v>
      </c>
      <c r="B23" s="2">
        <f t="shared" si="1"/>
        <v>0.0063078703703703725</v>
      </c>
      <c r="C23" s="2">
        <v>0.005520833333333333</v>
      </c>
      <c r="D23" s="4">
        <v>25.2</v>
      </c>
      <c r="E23" s="1">
        <f t="shared" si="4"/>
        <v>0.07352231530472271</v>
      </c>
      <c r="F23" s="1">
        <f t="shared" si="5"/>
        <v>0.5672144449343524</v>
      </c>
      <c r="G23" s="28" t="str">
        <f>hiiht4</f>
        <v>Keem</v>
      </c>
      <c r="I23" s="2">
        <v>0.005520833333333333</v>
      </c>
      <c r="J23" s="47">
        <v>0.5639351851851852</v>
      </c>
      <c r="K23" s="2">
        <f t="shared" si="6"/>
        <v>0.005543981481481497</v>
      </c>
      <c r="L23" s="2">
        <f t="shared" si="2"/>
        <v>2.314814814816362E-05</v>
      </c>
      <c r="U23" s="11"/>
    </row>
    <row r="24" spans="1:21" ht="12.75">
      <c r="A24">
        <f t="shared" si="3"/>
        <v>13</v>
      </c>
      <c r="B24" s="2">
        <f t="shared" si="1"/>
        <v>0.005354662698412697</v>
      </c>
      <c r="C24" s="2">
        <v>0.004618055555555556</v>
      </c>
      <c r="D24" s="4">
        <v>27.3</v>
      </c>
      <c r="E24" s="1">
        <f t="shared" si="4"/>
        <v>0.07887697800313541</v>
      </c>
      <c r="F24" s="1">
        <f t="shared" si="5"/>
        <v>0.5735223153047228</v>
      </c>
      <c r="G24" s="28" t="str">
        <f>hiiht3</f>
        <v>Hazor</v>
      </c>
      <c r="I24" s="2">
        <v>0.004618055555555556</v>
      </c>
      <c r="J24" s="47">
        <v>0.5685300925925926</v>
      </c>
      <c r="K24" s="2">
        <f t="shared" si="6"/>
        <v>0.0045949074074074225</v>
      </c>
      <c r="L24" s="2">
        <f t="shared" si="2"/>
        <v>2.3148148148133263E-05</v>
      </c>
      <c r="U24" s="11"/>
    </row>
    <row r="25" spans="1:21" ht="12.75">
      <c r="A25">
        <f t="shared" si="3"/>
        <v>14</v>
      </c>
      <c r="B25" s="2">
        <f t="shared" si="1"/>
        <v>0.0063078703703703725</v>
      </c>
      <c r="C25" s="2">
        <v>0.005740740740740742</v>
      </c>
      <c r="D25" s="4">
        <v>29.4</v>
      </c>
      <c r="E25" s="1">
        <f t="shared" si="4"/>
        <v>0.08518484837350578</v>
      </c>
      <c r="F25" s="1">
        <f t="shared" si="5"/>
        <v>0.5788769780031354</v>
      </c>
      <c r="G25" s="28" t="str">
        <f>hiiht4</f>
        <v>Keem</v>
      </c>
      <c r="I25" s="2">
        <v>0.005740740740740742</v>
      </c>
      <c r="J25" s="47">
        <v>0.5742592592592592</v>
      </c>
      <c r="K25" s="2">
        <f t="shared" si="6"/>
        <v>0.005729166666666674</v>
      </c>
      <c r="L25" s="2">
        <f t="shared" si="2"/>
        <v>1.1574074074067499E-05</v>
      </c>
      <c r="U25" s="11"/>
    </row>
    <row r="26" spans="1:21" ht="12.75">
      <c r="A26">
        <f t="shared" si="3"/>
        <v>15</v>
      </c>
      <c r="B26" s="2">
        <f t="shared" si="1"/>
        <v>0.0059130658436214</v>
      </c>
      <c r="C26" s="2">
        <v>0.005023148148148148</v>
      </c>
      <c r="D26" s="4">
        <v>31.5</v>
      </c>
      <c r="E26" s="1">
        <f t="shared" si="4"/>
        <v>0.09109791421712718</v>
      </c>
      <c r="F26" s="1">
        <f t="shared" si="5"/>
        <v>0.5851848483735058</v>
      </c>
      <c r="G26" s="28" t="str">
        <f>hiiht5</f>
        <v>Kiptoo</v>
      </c>
      <c r="I26" s="2">
        <v>0.005023148148148148</v>
      </c>
      <c r="J26" s="47">
        <v>0.5792824074074074</v>
      </c>
      <c r="K26" s="2">
        <f t="shared" si="6"/>
        <v>0.005023148148148193</v>
      </c>
      <c r="L26" s="2">
        <f t="shared" si="2"/>
        <v>4.5102810375396984E-17</v>
      </c>
      <c r="U26" s="11"/>
    </row>
    <row r="27" spans="1:21" ht="12.75">
      <c r="A27">
        <f t="shared" si="3"/>
        <v>16</v>
      </c>
      <c r="B27" s="2">
        <f t="shared" si="1"/>
        <v>0.006227709190672153</v>
      </c>
      <c r="C27" s="36">
        <v>0.0058564814814814825</v>
      </c>
      <c r="D27" s="4">
        <v>33.6</v>
      </c>
      <c r="E27" s="1">
        <f t="shared" si="4"/>
        <v>0.09732562340779934</v>
      </c>
      <c r="F27" s="1">
        <f t="shared" si="5"/>
        <v>0.5910979142171272</v>
      </c>
      <c r="G27" s="28" t="str">
        <f>hiiht6</f>
        <v>Renoo</v>
      </c>
      <c r="H27" s="36">
        <v>0.0058564814814814825</v>
      </c>
      <c r="J27" s="47">
        <v>0.5851388888888889</v>
      </c>
      <c r="K27" s="2">
        <f t="shared" si="6"/>
        <v>0.005856481481481435</v>
      </c>
      <c r="L27" s="2">
        <f t="shared" si="2"/>
        <v>4.7704895589362195E-17</v>
      </c>
      <c r="U27" s="11"/>
    </row>
    <row r="28" spans="1:21" ht="12.75">
      <c r="A28">
        <f t="shared" si="3"/>
        <v>17</v>
      </c>
      <c r="B28" s="2">
        <f t="shared" si="1"/>
        <v>0.0059130658436214</v>
      </c>
      <c r="C28" s="2">
        <v>0.005</v>
      </c>
      <c r="D28" s="4">
        <v>35.7</v>
      </c>
      <c r="E28" s="1">
        <f t="shared" si="4"/>
        <v>0.10323868925142074</v>
      </c>
      <c r="F28" s="1">
        <f t="shared" si="5"/>
        <v>0.5973256234077994</v>
      </c>
      <c r="G28" s="28" t="str">
        <f>hiiht5</f>
        <v>Kiptoo</v>
      </c>
      <c r="I28" s="2">
        <v>0.005</v>
      </c>
      <c r="J28" s="47">
        <v>0.5901388888888889</v>
      </c>
      <c r="K28" s="2">
        <f t="shared" si="6"/>
        <v>0.0050000000000000044</v>
      </c>
      <c r="L28" s="2">
        <f t="shared" si="2"/>
        <v>4.336808689942018E-18</v>
      </c>
      <c r="M28" t="s">
        <v>59</v>
      </c>
      <c r="U28" s="11"/>
    </row>
    <row r="29" spans="1:21" ht="12.75">
      <c r="A29">
        <f t="shared" si="3"/>
        <v>18</v>
      </c>
      <c r="B29" s="2">
        <f t="shared" si="1"/>
        <v>0.006227709190672153</v>
      </c>
      <c r="C29" s="36">
        <v>0.006018518518518518</v>
      </c>
      <c r="D29" s="4">
        <v>37.8</v>
      </c>
      <c r="E29" s="1">
        <f t="shared" si="4"/>
        <v>0.1094663984420929</v>
      </c>
      <c r="F29" s="1">
        <f t="shared" si="5"/>
        <v>0.6032386892514208</v>
      </c>
      <c r="G29" s="28" t="str">
        <f>hiiht6</f>
        <v>Renoo</v>
      </c>
      <c r="H29" s="36">
        <v>0.006018518518518518</v>
      </c>
      <c r="J29" s="47">
        <v>0.5961689814814815</v>
      </c>
      <c r="K29" s="2">
        <f t="shared" si="6"/>
        <v>0.006030092592592573</v>
      </c>
      <c r="L29" s="2">
        <f t="shared" si="2"/>
        <v>1.1574074074055356E-05</v>
      </c>
      <c r="M29" t="s">
        <v>60</v>
      </c>
      <c r="U29" s="11"/>
    </row>
    <row r="30" spans="1:21" ht="12.75">
      <c r="A30">
        <f t="shared" si="3"/>
        <v>19</v>
      </c>
      <c r="B30" s="2">
        <f t="shared" si="1"/>
        <v>0.005714591906721535</v>
      </c>
      <c r="C30" s="2">
        <v>0.004652777777777777</v>
      </c>
      <c r="D30" s="4">
        <v>39.9</v>
      </c>
      <c r="E30" s="1">
        <f t="shared" si="4"/>
        <v>0.11518099034881443</v>
      </c>
      <c r="F30" s="1">
        <f t="shared" si="5"/>
        <v>0.6094663984420929</v>
      </c>
      <c r="G30" s="29" t="str">
        <f>hiiht1</f>
        <v>Boit</v>
      </c>
      <c r="I30" s="2">
        <v>0.004652777777777777</v>
      </c>
      <c r="J30" s="47">
        <v>0.6008101851851851</v>
      </c>
      <c r="K30" s="2">
        <f t="shared" si="6"/>
        <v>0.004641203703703689</v>
      </c>
      <c r="L30" s="2">
        <f t="shared" si="2"/>
        <v>1.1574074074088316E-05</v>
      </c>
      <c r="U30" s="11"/>
    </row>
    <row r="31" spans="1:21" ht="12.75">
      <c r="A31">
        <f t="shared" si="3"/>
        <v>20</v>
      </c>
      <c r="B31" s="2">
        <f t="shared" si="1"/>
        <v>0.006970899470899472</v>
      </c>
      <c r="C31" s="2">
        <v>0.006284722222222223</v>
      </c>
      <c r="D31" s="4">
        <v>42</v>
      </c>
      <c r="E31" s="1">
        <f t="shared" si="4"/>
        <v>0.12215188981971391</v>
      </c>
      <c r="F31" s="1">
        <f t="shared" si="5"/>
        <v>0.6151809903488145</v>
      </c>
      <c r="G31" s="29" t="str">
        <f>hiiht2</f>
        <v>Ariok</v>
      </c>
      <c r="I31" s="2">
        <v>0.006284722222222223</v>
      </c>
      <c r="J31" s="47">
        <v>0.6071064814814815</v>
      </c>
      <c r="K31" s="2">
        <f t="shared" si="6"/>
        <v>0.006296296296296355</v>
      </c>
      <c r="L31" s="2">
        <f t="shared" si="2"/>
        <v>1.1574074074132551E-05</v>
      </c>
      <c r="U31" s="11"/>
    </row>
    <row r="32" spans="1:21" ht="12.75">
      <c r="A32">
        <f t="shared" si="3"/>
        <v>21</v>
      </c>
      <c r="B32" s="2">
        <f t="shared" si="1"/>
        <v>0.005714591906721535</v>
      </c>
      <c r="C32" s="2">
        <v>0.004756944444444445</v>
      </c>
      <c r="D32" s="4">
        <v>44.1</v>
      </c>
      <c r="E32" s="1">
        <f t="shared" si="4"/>
        <v>0.12786648172643544</v>
      </c>
      <c r="F32" s="1">
        <f t="shared" si="5"/>
        <v>0.6221518898197139</v>
      </c>
      <c r="G32" s="29" t="str">
        <f>hiiht1</f>
        <v>Boit</v>
      </c>
      <c r="I32" s="2">
        <v>0.004756944444444445</v>
      </c>
      <c r="J32" s="47">
        <v>0.6118287037037037</v>
      </c>
      <c r="K32" s="2">
        <f t="shared" si="6"/>
        <v>0.004722222222222183</v>
      </c>
      <c r="L32" s="2">
        <f t="shared" si="2"/>
        <v>3.472222222226148E-05</v>
      </c>
      <c r="U32" s="11"/>
    </row>
    <row r="33" spans="1:21" ht="12.75">
      <c r="A33">
        <f t="shared" si="3"/>
        <v>22</v>
      </c>
      <c r="B33" s="2">
        <f t="shared" si="1"/>
        <v>0.006970899470899472</v>
      </c>
      <c r="C33" s="2">
        <v>0.00662037037037037</v>
      </c>
      <c r="D33" s="4">
        <v>46.2</v>
      </c>
      <c r="E33" s="1">
        <f t="shared" si="4"/>
        <v>0.1348373811973349</v>
      </c>
      <c r="F33" s="1">
        <f t="shared" si="5"/>
        <v>0.6278664817264354</v>
      </c>
      <c r="G33" s="29" t="str">
        <f>hiiht2</f>
        <v>Ariok</v>
      </c>
      <c r="I33" s="2">
        <v>0.00662037037037037</v>
      </c>
      <c r="J33" s="47">
        <v>0.6184722222222222</v>
      </c>
      <c r="K33" s="2">
        <f t="shared" si="6"/>
        <v>0.006643518518518521</v>
      </c>
      <c r="L33" s="2">
        <f t="shared" si="2"/>
        <v>2.314814814815061E-05</v>
      </c>
      <c r="U33" s="11"/>
    </row>
    <row r="34" spans="1:21" ht="12.75">
      <c r="A34">
        <f t="shared" si="3"/>
        <v>23</v>
      </c>
      <c r="B34" s="2">
        <f t="shared" si="1"/>
        <v>0.005714591906721535</v>
      </c>
      <c r="C34" s="36">
        <v>0.005787037037037038</v>
      </c>
      <c r="D34" s="4">
        <v>48.3</v>
      </c>
      <c r="E34" s="1">
        <f t="shared" si="4"/>
        <v>0.14055197310405643</v>
      </c>
      <c r="F34" s="1">
        <f t="shared" si="5"/>
        <v>0.6348373811973349</v>
      </c>
      <c r="G34" s="29" t="str">
        <f>hiiht1</f>
        <v>Boit</v>
      </c>
      <c r="H34" s="36">
        <v>0.005787037037037038</v>
      </c>
      <c r="J34" s="47">
        <v>0.6242361111111111</v>
      </c>
      <c r="K34" s="2">
        <f t="shared" si="6"/>
        <v>0.005763888888888902</v>
      </c>
      <c r="L34" s="2">
        <f t="shared" si="2"/>
        <v>2.3148148148135865E-05</v>
      </c>
      <c r="M34" t="s">
        <v>61</v>
      </c>
      <c r="U34" s="11"/>
    </row>
    <row r="35" spans="1:21" ht="12.75">
      <c r="A35">
        <f t="shared" si="3"/>
        <v>24</v>
      </c>
      <c r="B35" s="2">
        <f t="shared" si="1"/>
        <v>0.006970899470899472</v>
      </c>
      <c r="C35" s="2">
        <v>0.0066782407407407415</v>
      </c>
      <c r="D35" s="4">
        <v>50.4</v>
      </c>
      <c r="E35" s="1">
        <f t="shared" si="4"/>
        <v>0.1475228725749559</v>
      </c>
      <c r="F35" s="1">
        <f t="shared" si="5"/>
        <v>0.6405519731040564</v>
      </c>
      <c r="G35" s="29" t="str">
        <f>hiiht2</f>
        <v>Ariok</v>
      </c>
      <c r="I35" s="2">
        <v>0.0066782407407407415</v>
      </c>
      <c r="J35" s="47">
        <v>0.6308912037037037</v>
      </c>
      <c r="K35" s="2">
        <f t="shared" si="6"/>
        <v>0.00665509259259256</v>
      </c>
      <c r="L35" s="2">
        <f t="shared" si="2"/>
        <v>2.3148148148181835E-05</v>
      </c>
      <c r="M35" t="s">
        <v>62</v>
      </c>
      <c r="U35" s="11"/>
    </row>
    <row r="36" spans="1:21" ht="12.75">
      <c r="A36">
        <f t="shared" si="3"/>
        <v>25</v>
      </c>
      <c r="B36" s="2">
        <f t="shared" si="1"/>
        <v>0.005354662698412697</v>
      </c>
      <c r="C36" s="2">
        <v>0.0046875</v>
      </c>
      <c r="D36" s="4">
        <v>52.5</v>
      </c>
      <c r="E36" s="1">
        <f t="shared" si="4"/>
        <v>0.1528775352733686</v>
      </c>
      <c r="F36" s="1">
        <f t="shared" si="5"/>
        <v>0.6475228725749559</v>
      </c>
      <c r="G36" s="29" t="str">
        <f>hiiht3</f>
        <v>Hazor</v>
      </c>
      <c r="I36" s="2">
        <v>0.0046875</v>
      </c>
      <c r="J36" s="47">
        <v>0.6355902777777778</v>
      </c>
      <c r="K36" s="2">
        <f t="shared" si="6"/>
        <v>0.0046990740740741055</v>
      </c>
      <c r="L36" s="2">
        <f t="shared" si="2"/>
        <v>1.1574074074105663E-05</v>
      </c>
      <c r="U36" s="11"/>
    </row>
    <row r="37" spans="1:21" ht="12.75">
      <c r="A37">
        <f t="shared" si="3"/>
        <v>26</v>
      </c>
      <c r="B37" s="2">
        <f t="shared" si="1"/>
        <v>0.0063078703703703725</v>
      </c>
      <c r="C37" s="2">
        <v>0.005625</v>
      </c>
      <c r="D37" s="4">
        <v>54.6</v>
      </c>
      <c r="E37" s="1">
        <f t="shared" si="4"/>
        <v>0.15918540564373895</v>
      </c>
      <c r="F37" s="1">
        <f t="shared" si="5"/>
        <v>0.6528775352733686</v>
      </c>
      <c r="G37" s="29" t="str">
        <f>hiiht4</f>
        <v>Keem</v>
      </c>
      <c r="I37" s="2">
        <v>0.005625</v>
      </c>
      <c r="J37" s="47">
        <v>0.6412152777777778</v>
      </c>
      <c r="K37" s="2">
        <f t="shared" si="6"/>
        <v>0.005624999999999991</v>
      </c>
      <c r="L37" s="2">
        <f t="shared" si="2"/>
        <v>8.673617379884035E-18</v>
      </c>
      <c r="U37" s="11"/>
    </row>
    <row r="38" spans="1:21" ht="12.75">
      <c r="A38">
        <f t="shared" si="3"/>
        <v>27</v>
      </c>
      <c r="B38" s="2">
        <f t="shared" si="1"/>
        <v>0.005354662698412697</v>
      </c>
      <c r="C38" s="2">
        <v>0.004884259259259259</v>
      </c>
      <c r="D38" s="4">
        <v>56.7</v>
      </c>
      <c r="E38" s="1">
        <f t="shared" si="4"/>
        <v>0.16454006834215165</v>
      </c>
      <c r="F38" s="1">
        <f t="shared" si="5"/>
        <v>0.659185405643739</v>
      </c>
      <c r="G38" s="29" t="str">
        <f>hiiht3</f>
        <v>Hazor</v>
      </c>
      <c r="I38" s="2">
        <v>0.004884259259259259</v>
      </c>
      <c r="J38" s="47">
        <v>0.646099537037037</v>
      </c>
      <c r="K38" s="2">
        <f t="shared" si="6"/>
        <v>0.004884259259259283</v>
      </c>
      <c r="L38" s="2">
        <f t="shared" si="2"/>
        <v>2.3418766925686896E-17</v>
      </c>
      <c r="U38" s="11"/>
    </row>
    <row r="39" spans="1:21" ht="12.75">
      <c r="A39">
        <f t="shared" si="3"/>
        <v>28</v>
      </c>
      <c r="B39" s="2">
        <f t="shared" si="1"/>
        <v>0.0063078703703703725</v>
      </c>
      <c r="C39" s="2">
        <v>0.006111111111111111</v>
      </c>
      <c r="D39" s="4">
        <v>58.8</v>
      </c>
      <c r="E39" s="1">
        <f t="shared" si="4"/>
        <v>0.17084793871252202</v>
      </c>
      <c r="F39" s="1">
        <f t="shared" si="5"/>
        <v>0.6645400683421516</v>
      </c>
      <c r="G39" s="29" t="str">
        <f>hiiht4</f>
        <v>Keem</v>
      </c>
      <c r="I39" s="2">
        <v>0.006111111111111111</v>
      </c>
      <c r="J39" s="47">
        <v>0.6522106481481481</v>
      </c>
      <c r="K39" s="2">
        <f t="shared" si="6"/>
        <v>0.006111111111111067</v>
      </c>
      <c r="L39" s="2">
        <f t="shared" si="2"/>
        <v>4.423544863740858E-17</v>
      </c>
      <c r="U39" s="11"/>
    </row>
    <row r="40" spans="1:21" ht="12.75">
      <c r="A40">
        <f t="shared" si="3"/>
        <v>29</v>
      </c>
      <c r="B40" s="2">
        <f t="shared" si="1"/>
        <v>0.005354662698412697</v>
      </c>
      <c r="C40" s="2">
        <v>0.004861111111111111</v>
      </c>
      <c r="D40" s="4">
        <v>60.9</v>
      </c>
      <c r="E40" s="1">
        <f t="shared" si="4"/>
        <v>0.17620260141093472</v>
      </c>
      <c r="F40" s="1">
        <f t="shared" si="5"/>
        <v>0.670847938712522</v>
      </c>
      <c r="G40" s="30" t="str">
        <f>hiiht3</f>
        <v>Hazor</v>
      </c>
      <c r="I40" s="2">
        <v>0.004861111111111111</v>
      </c>
      <c r="J40" s="47">
        <v>0.6570833333333334</v>
      </c>
      <c r="K40" s="2">
        <f t="shared" si="6"/>
        <v>0.004872685185185244</v>
      </c>
      <c r="L40" s="2">
        <f t="shared" si="2"/>
        <v>1.1574074074132551E-05</v>
      </c>
      <c r="M40" t="s">
        <v>57</v>
      </c>
      <c r="U40" s="11"/>
    </row>
    <row r="41" spans="1:21" ht="12.75">
      <c r="A41">
        <f t="shared" si="3"/>
        <v>30</v>
      </c>
      <c r="B41" s="2">
        <f t="shared" si="1"/>
        <v>0.0063078703703703725</v>
      </c>
      <c r="C41" s="2">
        <v>0.00650462962962963</v>
      </c>
      <c r="D41" s="4">
        <v>63</v>
      </c>
      <c r="E41" s="1">
        <f t="shared" si="4"/>
        <v>0.18251047178130508</v>
      </c>
      <c r="F41" s="1">
        <f t="shared" si="5"/>
        <v>0.6762026014109347</v>
      </c>
      <c r="G41" s="30" t="str">
        <f>hiiht4</f>
        <v>Keem</v>
      </c>
      <c r="I41" s="2">
        <v>0.00650462962962963</v>
      </c>
      <c r="J41" s="47">
        <v>0.6635648148148149</v>
      </c>
      <c r="K41" s="2">
        <f t="shared" si="6"/>
        <v>0.0064814814814815325</v>
      </c>
      <c r="L41" s="2">
        <f t="shared" si="2"/>
        <v>2.31481481480977E-05</v>
      </c>
      <c r="M41" t="s">
        <v>58</v>
      </c>
      <c r="U41" s="11"/>
    </row>
    <row r="42" spans="1:21" ht="12.75">
      <c r="A42">
        <f t="shared" si="3"/>
        <v>31</v>
      </c>
      <c r="B42" s="2">
        <f t="shared" si="1"/>
        <v>0.0059130658436214</v>
      </c>
      <c r="C42" s="2">
        <v>0.00525462962962963</v>
      </c>
      <c r="D42" s="4">
        <v>65.1</v>
      </c>
      <c r="E42" s="1">
        <f t="shared" si="4"/>
        <v>0.18842353762492647</v>
      </c>
      <c r="F42" s="1">
        <f t="shared" si="5"/>
        <v>0.6825104717813051</v>
      </c>
      <c r="G42" s="29" t="str">
        <f>hiiht5</f>
        <v>Kiptoo</v>
      </c>
      <c r="I42" s="2">
        <v>0.00525462962962963</v>
      </c>
      <c r="J42" s="47">
        <v>0.6688310185185186</v>
      </c>
      <c r="K42" s="2">
        <f t="shared" si="6"/>
        <v>0.005266203703703676</v>
      </c>
      <c r="L42" s="2">
        <f t="shared" si="2"/>
        <v>1.1574074074045815E-05</v>
      </c>
      <c r="U42" s="11"/>
    </row>
    <row r="43" spans="1:21" ht="12.75">
      <c r="A43">
        <f t="shared" si="3"/>
        <v>32</v>
      </c>
      <c r="B43" s="2">
        <f t="shared" si="1"/>
        <v>0.006227709190672153</v>
      </c>
      <c r="C43" s="2">
        <v>0.005787037037037038</v>
      </c>
      <c r="D43" s="4">
        <v>67.2</v>
      </c>
      <c r="E43" s="1">
        <f t="shared" si="4"/>
        <v>0.19465124681559862</v>
      </c>
      <c r="F43" s="1">
        <f t="shared" si="5"/>
        <v>0.6884235376249265</v>
      </c>
      <c r="G43" s="29" t="str">
        <f>hiiht6</f>
        <v>Renoo</v>
      </c>
      <c r="I43" s="2">
        <v>0.005787037037037038</v>
      </c>
      <c r="J43" s="47">
        <v>0.6744907407407408</v>
      </c>
      <c r="K43" s="2">
        <f t="shared" si="6"/>
        <v>0.005659722222222219</v>
      </c>
      <c r="L43" s="2">
        <f t="shared" si="2"/>
        <v>0.00012731481481481881</v>
      </c>
      <c r="U43" s="11"/>
    </row>
    <row r="44" spans="1:21" ht="12.75">
      <c r="A44">
        <f t="shared" si="3"/>
        <v>33</v>
      </c>
      <c r="B44" s="2">
        <f aca="true" t="shared" si="7" ref="B44:B69">VLOOKUP(G44,henk,2,FALSE)*matka</f>
        <v>0.0059130658436214</v>
      </c>
      <c r="C44" s="2">
        <v>0.0052662037037037035</v>
      </c>
      <c r="D44" s="4">
        <v>69.3</v>
      </c>
      <c r="E44" s="1">
        <f t="shared" si="4"/>
        <v>0.20056431265922</v>
      </c>
      <c r="F44" s="1">
        <f t="shared" si="5"/>
        <v>0.6946512468155986</v>
      </c>
      <c r="G44" s="29" t="str">
        <f>hiiht5</f>
        <v>Kiptoo</v>
      </c>
      <c r="I44" s="2">
        <v>0.0052662037037037035</v>
      </c>
      <c r="J44" s="47">
        <v>0.6798611111111111</v>
      </c>
      <c r="K44" s="2">
        <f t="shared" si="6"/>
        <v>0.005370370370370359</v>
      </c>
      <c r="L44" s="2">
        <f t="shared" si="2"/>
        <v>0.0001041666666666552</v>
      </c>
      <c r="U44" s="11"/>
    </row>
    <row r="45" spans="1:21" ht="12.75">
      <c r="A45">
        <f aca="true" t="shared" si="8" ref="A45:A108">A44+1</f>
        <v>34</v>
      </c>
      <c r="B45" s="2">
        <f t="shared" si="7"/>
        <v>0.006227709190672153</v>
      </c>
      <c r="C45" s="2">
        <v>0.005844907407407407</v>
      </c>
      <c r="D45" s="4">
        <v>71.4</v>
      </c>
      <c r="E45" s="1">
        <f aca="true" t="shared" si="9" ref="E45:E108">B45+E44</f>
        <v>0.20679202184989215</v>
      </c>
      <c r="F45" s="1">
        <f aca="true" t="shared" si="10" ref="F45:F70">lahto+E44</f>
        <v>0.70056431265922</v>
      </c>
      <c r="G45" s="29" t="str">
        <f>hiiht6</f>
        <v>Renoo</v>
      </c>
      <c r="I45" s="2">
        <v>0.005844907407407407</v>
      </c>
      <c r="J45" s="47">
        <v>0.6857175925925926</v>
      </c>
      <c r="K45" s="2">
        <f t="shared" si="6"/>
        <v>0.005856481481481435</v>
      </c>
      <c r="L45" s="2">
        <f t="shared" si="2"/>
        <v>1.15740740740276E-05</v>
      </c>
      <c r="U45" s="11"/>
    </row>
    <row r="46" spans="1:21" ht="12.75">
      <c r="A46">
        <f t="shared" si="8"/>
        <v>35</v>
      </c>
      <c r="B46" s="2">
        <f t="shared" si="7"/>
        <v>0.0059130658436214</v>
      </c>
      <c r="C46" s="2">
        <v>0.005381944444444445</v>
      </c>
      <c r="D46" s="4">
        <v>73.5</v>
      </c>
      <c r="E46" s="1">
        <f t="shared" si="9"/>
        <v>0.21270508769351354</v>
      </c>
      <c r="F46" s="1">
        <f t="shared" si="10"/>
        <v>0.7067920218498922</v>
      </c>
      <c r="G46" s="29" t="str">
        <f>hiiht5</f>
        <v>Kiptoo</v>
      </c>
      <c r="I46" s="2">
        <v>0.005381944444444445</v>
      </c>
      <c r="J46" s="47">
        <v>0.6911226851851852</v>
      </c>
      <c r="K46" s="2">
        <f t="shared" si="6"/>
        <v>0.005405092592592586</v>
      </c>
      <c r="L46" s="2">
        <f t="shared" si="2"/>
        <v>2.314814814814107E-05</v>
      </c>
      <c r="M46" t="s">
        <v>59</v>
      </c>
      <c r="U46" s="11"/>
    </row>
    <row r="47" spans="1:21" ht="12.75">
      <c r="A47">
        <f t="shared" si="8"/>
        <v>36</v>
      </c>
      <c r="B47" s="2">
        <f t="shared" si="7"/>
        <v>0.006227709190672153</v>
      </c>
      <c r="C47" s="36">
        <v>0.006423611111111112</v>
      </c>
      <c r="D47" s="4">
        <v>75.6</v>
      </c>
      <c r="E47" s="1">
        <f t="shared" si="9"/>
        <v>0.21893279688418568</v>
      </c>
      <c r="F47" s="1">
        <f t="shared" si="10"/>
        <v>0.7127050876935135</v>
      </c>
      <c r="G47" s="29" t="str">
        <f>hiiht6</f>
        <v>Renoo</v>
      </c>
      <c r="H47" s="36">
        <v>0.006423611111111112</v>
      </c>
      <c r="J47" s="47">
        <v>0.6975694444444445</v>
      </c>
      <c r="K47" s="2">
        <f t="shared" si="6"/>
        <v>0.006446759259259305</v>
      </c>
      <c r="L47" s="2">
        <f t="shared" si="2"/>
        <v>2.314814814819311E-05</v>
      </c>
      <c r="M47" t="s">
        <v>60</v>
      </c>
      <c r="U47" s="11"/>
    </row>
    <row r="48" spans="1:21" ht="12.75">
      <c r="A48">
        <f t="shared" si="8"/>
        <v>37</v>
      </c>
      <c r="B48" s="2">
        <f t="shared" si="7"/>
        <v>0.005714591906721535</v>
      </c>
      <c r="C48" s="2">
        <v>0.004861111111111111</v>
      </c>
      <c r="D48" s="4">
        <v>77.7</v>
      </c>
      <c r="E48" s="1">
        <f t="shared" si="9"/>
        <v>0.2246473887909072</v>
      </c>
      <c r="F48" s="1">
        <f t="shared" si="10"/>
        <v>0.7189327968841857</v>
      </c>
      <c r="G48" s="28" t="str">
        <f>hiiht1</f>
        <v>Boit</v>
      </c>
      <c r="I48" s="2">
        <v>0.004861111111111111</v>
      </c>
      <c r="J48" s="47">
        <v>0.7024421296296296</v>
      </c>
      <c r="K48" s="2">
        <f t="shared" si="6"/>
        <v>0.004872685185185133</v>
      </c>
      <c r="L48" s="2">
        <f t="shared" si="2"/>
        <v>1.1574074074021529E-05</v>
      </c>
      <c r="U48" s="11"/>
    </row>
    <row r="49" spans="1:21" ht="12.75">
      <c r="A49">
        <f t="shared" si="8"/>
        <v>38</v>
      </c>
      <c r="B49" s="2">
        <f t="shared" si="7"/>
        <v>0.006970899470899472</v>
      </c>
      <c r="C49" s="2">
        <v>0.006712962962962962</v>
      </c>
      <c r="D49" s="4">
        <v>79.8</v>
      </c>
      <c r="E49" s="1">
        <f t="shared" si="9"/>
        <v>0.23161828826180667</v>
      </c>
      <c r="F49" s="1">
        <f t="shared" si="10"/>
        <v>0.7246473887909072</v>
      </c>
      <c r="G49" s="28" t="str">
        <f>hiiht2</f>
        <v>Ariok</v>
      </c>
      <c r="I49" s="2">
        <v>0.006712962962962962</v>
      </c>
      <c r="J49" s="47">
        <v>0.7091550925925926</v>
      </c>
      <c r="K49" s="2">
        <f t="shared" si="6"/>
        <v>0.006712962962962976</v>
      </c>
      <c r="L49" s="2">
        <f t="shared" si="2"/>
        <v>1.3877787807814457E-17</v>
      </c>
      <c r="U49" s="11"/>
    </row>
    <row r="50" spans="1:21" ht="12.75">
      <c r="A50">
        <f t="shared" si="8"/>
        <v>39</v>
      </c>
      <c r="B50" s="2">
        <f t="shared" si="7"/>
        <v>0.005714591906721535</v>
      </c>
      <c r="C50" s="36">
        <v>0.0059375</v>
      </c>
      <c r="D50" s="4">
        <v>81.9</v>
      </c>
      <c r="E50" s="1">
        <f t="shared" si="9"/>
        <v>0.2373328801685282</v>
      </c>
      <c r="F50" s="1">
        <f t="shared" si="10"/>
        <v>0.7316182882618066</v>
      </c>
      <c r="G50" s="28" t="str">
        <f>hiiht1</f>
        <v>Boit</v>
      </c>
      <c r="H50" s="36">
        <v>0.0059375</v>
      </c>
      <c r="I50" s="38"/>
      <c r="J50" s="47">
        <v>0.7150925925925926</v>
      </c>
      <c r="K50" s="2">
        <f t="shared" si="6"/>
        <v>0.00593750000000004</v>
      </c>
      <c r="L50" s="2">
        <f t="shared" si="2"/>
        <v>3.9898639947466563E-17</v>
      </c>
      <c r="U50" s="11"/>
    </row>
    <row r="51" spans="1:21" ht="12.75">
      <c r="A51">
        <f t="shared" si="8"/>
        <v>40</v>
      </c>
      <c r="B51" s="2">
        <f t="shared" si="7"/>
        <v>0.006970899470899472</v>
      </c>
      <c r="C51" s="37">
        <v>0.007291666666666666</v>
      </c>
      <c r="D51" s="4">
        <v>84</v>
      </c>
      <c r="E51" s="1">
        <f t="shared" si="9"/>
        <v>0.24430377963942765</v>
      </c>
      <c r="F51" s="1">
        <f t="shared" si="10"/>
        <v>0.7373328801685282</v>
      </c>
      <c r="G51" s="28" t="str">
        <f>hiiht2</f>
        <v>Ariok</v>
      </c>
      <c r="I51" s="37">
        <v>0.007291666666666666</v>
      </c>
      <c r="J51" s="48">
        <v>0.7220949074074073</v>
      </c>
      <c r="K51" s="2">
        <f t="shared" si="6"/>
        <v>0.007002314814814725</v>
      </c>
      <c r="L51" s="2">
        <f t="shared" si="2"/>
        <v>0.00028935185185194074</v>
      </c>
      <c r="M51" t="s">
        <v>70</v>
      </c>
      <c r="U51" s="11"/>
    </row>
    <row r="52" spans="1:21" ht="12.75">
      <c r="A52">
        <f t="shared" si="8"/>
        <v>41</v>
      </c>
      <c r="B52" s="2">
        <f t="shared" si="7"/>
        <v>0.005354662698412697</v>
      </c>
      <c r="C52" s="37">
        <v>0.004976851851851852</v>
      </c>
      <c r="D52" s="4">
        <v>90.3</v>
      </c>
      <c r="E52" s="1">
        <f>B52+E51</f>
        <v>0.24965844233784035</v>
      </c>
      <c r="F52" s="1">
        <f>lahto+E51</f>
        <v>0.7443037796394276</v>
      </c>
      <c r="G52" s="28" t="str">
        <f>hiiht3</f>
        <v>Hazor</v>
      </c>
      <c r="I52" s="37">
        <v>0.004976851851851852</v>
      </c>
      <c r="J52" s="48">
        <v>0.7272337962962964</v>
      </c>
      <c r="K52" s="2">
        <f t="shared" si="6"/>
        <v>0.005138888888889026</v>
      </c>
      <c r="L52" s="2">
        <f t="shared" si="2"/>
        <v>0.00016203703703717397</v>
      </c>
      <c r="U52" s="11"/>
    </row>
    <row r="53" spans="1:21" ht="12.75">
      <c r="A53">
        <f t="shared" si="8"/>
        <v>42</v>
      </c>
      <c r="B53" s="2">
        <f t="shared" si="7"/>
        <v>0.0063078703703703725</v>
      </c>
      <c r="C53" s="36">
        <v>0.007071759259259259</v>
      </c>
      <c r="D53" s="4">
        <v>92.4</v>
      </c>
      <c r="E53" s="1">
        <f t="shared" si="9"/>
        <v>0.25596631270821074</v>
      </c>
      <c r="F53" s="1">
        <f t="shared" si="10"/>
        <v>0.7496584423378403</v>
      </c>
      <c r="G53" s="28" t="str">
        <f>hiiht4</f>
        <v>Keem</v>
      </c>
      <c r="H53" s="36">
        <v>0.007071759259259259</v>
      </c>
      <c r="J53" s="47">
        <v>0.7342939814814815</v>
      </c>
      <c r="K53" s="2">
        <f t="shared" si="6"/>
        <v>0.007060185185185142</v>
      </c>
      <c r="L53" s="2">
        <f t="shared" si="2"/>
        <v>1.1574074074117806E-05</v>
      </c>
      <c r="U53" s="11"/>
    </row>
    <row r="54" spans="1:21" ht="12.75">
      <c r="A54">
        <f t="shared" si="8"/>
        <v>43</v>
      </c>
      <c r="B54" s="2">
        <f t="shared" si="7"/>
        <v>0.005354662698412697</v>
      </c>
      <c r="C54" s="36">
        <v>0.005914351851851852</v>
      </c>
      <c r="D54" s="4">
        <v>94.5</v>
      </c>
      <c r="E54" s="1">
        <f t="shared" si="9"/>
        <v>0.2613209754066234</v>
      </c>
      <c r="F54" s="1">
        <f t="shared" si="10"/>
        <v>0.7559663127082108</v>
      </c>
      <c r="G54" s="28" t="str">
        <f>hiiht3</f>
        <v>Hazor</v>
      </c>
      <c r="H54" s="36">
        <v>0.005914351851851852</v>
      </c>
      <c r="J54" s="47">
        <v>0.7402314814814814</v>
      </c>
      <c r="K54" s="2">
        <f t="shared" si="6"/>
        <v>0.005937499999999929</v>
      </c>
      <c r="L54" s="2">
        <f t="shared" si="2"/>
        <v>2.3148148148076884E-05</v>
      </c>
      <c r="U54" s="11"/>
    </row>
    <row r="55" spans="1:21" ht="12.75">
      <c r="A55">
        <f t="shared" si="8"/>
        <v>44</v>
      </c>
      <c r="B55" s="2">
        <f t="shared" si="7"/>
        <v>0.0063078703703703725</v>
      </c>
      <c r="C55" s="36">
        <v>0.006863425925925926</v>
      </c>
      <c r="D55" s="4">
        <v>96.6</v>
      </c>
      <c r="E55" s="1">
        <f t="shared" si="9"/>
        <v>0.2676288457769938</v>
      </c>
      <c r="F55" s="1">
        <f t="shared" si="10"/>
        <v>0.7613209754066235</v>
      </c>
      <c r="G55" s="28" t="str">
        <f>hiiht4</f>
        <v>Keem</v>
      </c>
      <c r="H55" s="36">
        <v>0.006863425925925926</v>
      </c>
      <c r="J55" s="47">
        <v>0.7470833333333333</v>
      </c>
      <c r="K55" s="2">
        <f t="shared" si="6"/>
        <v>0.006851851851851887</v>
      </c>
      <c r="L55" s="2">
        <f t="shared" si="2"/>
        <v>1.1574074074038876E-05</v>
      </c>
      <c r="U55" s="11"/>
    </row>
    <row r="56" spans="1:21" ht="12.75">
      <c r="A56">
        <f t="shared" si="8"/>
        <v>45</v>
      </c>
      <c r="B56" s="2">
        <f t="shared" si="7"/>
        <v>0.0059130658436214</v>
      </c>
      <c r="C56" s="2">
        <v>0.005486111111111112</v>
      </c>
      <c r="D56" s="4">
        <v>102.9</v>
      </c>
      <c r="E56" s="1">
        <f t="shared" si="9"/>
        <v>0.2735419116206152</v>
      </c>
      <c r="F56" s="1">
        <f t="shared" si="10"/>
        <v>0.7676288457769938</v>
      </c>
      <c r="G56" s="28" t="str">
        <f>hiiht5</f>
        <v>Kiptoo</v>
      </c>
      <c r="I56" s="2">
        <v>0.005486111111111112</v>
      </c>
      <c r="J56" s="47">
        <v>0.7525925925925926</v>
      </c>
      <c r="K56" s="2">
        <f t="shared" si="6"/>
        <v>0.005509259259259269</v>
      </c>
      <c r="L56" s="2">
        <f t="shared" si="2"/>
        <v>2.314814814815755E-05</v>
      </c>
      <c r="U56" s="11"/>
    </row>
    <row r="57" spans="1:21" ht="12.75">
      <c r="A57">
        <f t="shared" si="8"/>
        <v>46</v>
      </c>
      <c r="B57" s="2">
        <f t="shared" si="7"/>
        <v>0.006227709190672153</v>
      </c>
      <c r="C57" s="2">
        <v>0.006076388888888889</v>
      </c>
      <c r="D57" s="4">
        <v>105</v>
      </c>
      <c r="E57" s="1">
        <f t="shared" si="9"/>
        <v>0.27976962081128737</v>
      </c>
      <c r="F57" s="1">
        <f t="shared" si="10"/>
        <v>0.7735419116206153</v>
      </c>
      <c r="G57" s="28" t="str">
        <f>hiiht6</f>
        <v>Renoo</v>
      </c>
      <c r="I57" s="2">
        <v>0.006076388888888889</v>
      </c>
      <c r="J57" s="47">
        <v>0.7586458333333334</v>
      </c>
      <c r="K57" s="2">
        <f t="shared" si="6"/>
        <v>0.006053240740740762</v>
      </c>
      <c r="L57" s="2">
        <f t="shared" si="2"/>
        <v>2.314814814812719E-05</v>
      </c>
      <c r="U57" s="11"/>
    </row>
    <row r="58" spans="1:21" ht="12.75">
      <c r="A58">
        <f t="shared" si="8"/>
        <v>47</v>
      </c>
      <c r="B58" s="2">
        <f t="shared" si="7"/>
        <v>0.005714591906721535</v>
      </c>
      <c r="C58" s="2">
        <v>0.005208333333333333</v>
      </c>
      <c r="D58" s="4">
        <v>111.3</v>
      </c>
      <c r="E58" s="1">
        <f t="shared" si="9"/>
        <v>0.2854842127180089</v>
      </c>
      <c r="F58" s="1">
        <f t="shared" si="10"/>
        <v>0.7797696208112874</v>
      </c>
      <c r="G58" s="29" t="str">
        <f>hiiht1</f>
        <v>Boit</v>
      </c>
      <c r="I58" s="2">
        <v>0.005208333333333333</v>
      </c>
      <c r="J58" s="47">
        <v>0.7638310185185185</v>
      </c>
      <c r="K58" s="2">
        <f t="shared" si="6"/>
        <v>0.005185185185185182</v>
      </c>
      <c r="L58" s="2">
        <f t="shared" si="2"/>
        <v>2.3148148148151478E-05</v>
      </c>
      <c r="U58" s="11"/>
    </row>
    <row r="59" spans="1:21" ht="12.75">
      <c r="A59">
        <f t="shared" si="8"/>
        <v>48</v>
      </c>
      <c r="B59" s="2">
        <f t="shared" si="7"/>
        <v>0.006970899470899472</v>
      </c>
      <c r="C59" s="2">
        <v>0.007071759259259259</v>
      </c>
      <c r="D59" s="4">
        <v>113.4</v>
      </c>
      <c r="E59" s="1">
        <f t="shared" si="9"/>
        <v>0.29245511218890835</v>
      </c>
      <c r="F59" s="1">
        <f t="shared" si="10"/>
        <v>0.7854842127180088</v>
      </c>
      <c r="G59" s="29" t="str">
        <f>hiiht2</f>
        <v>Ariok</v>
      </c>
      <c r="I59" s="2">
        <v>0.007071759259259259</v>
      </c>
      <c r="J59" s="47">
        <v>0.7709606481481481</v>
      </c>
      <c r="K59" s="2">
        <f t="shared" si="6"/>
        <v>0.007129629629629597</v>
      </c>
      <c r="L59" s="2">
        <f t="shared" si="2"/>
        <v>5.7870370370337494E-05</v>
      </c>
      <c r="U59" s="11"/>
    </row>
    <row r="60" spans="1:21" ht="12.75">
      <c r="A60">
        <f t="shared" si="8"/>
        <v>49</v>
      </c>
      <c r="B60" s="2">
        <f t="shared" si="7"/>
        <v>0.005714591906721535</v>
      </c>
      <c r="C60" s="2">
        <v>0.005451388888888888</v>
      </c>
      <c r="D60" s="4">
        <v>115.5</v>
      </c>
      <c r="E60" s="1">
        <f t="shared" si="9"/>
        <v>0.2981697040956299</v>
      </c>
      <c r="F60" s="1">
        <f t="shared" si="10"/>
        <v>0.7924551121889083</v>
      </c>
      <c r="G60" s="29" t="str">
        <f>hiiht1</f>
        <v>Boit</v>
      </c>
      <c r="I60" s="2">
        <v>0.005451388888888888</v>
      </c>
      <c r="J60" s="47">
        <v>0.7763888888888889</v>
      </c>
      <c r="K60" s="2">
        <f t="shared" si="6"/>
        <v>0.005428240740740775</v>
      </c>
      <c r="L60" s="2">
        <f t="shared" si="2"/>
        <v>2.3148148148113314E-05</v>
      </c>
      <c r="U60" s="11"/>
    </row>
    <row r="61" spans="1:21" ht="12.75">
      <c r="A61">
        <f t="shared" si="8"/>
        <v>50</v>
      </c>
      <c r="B61" s="2">
        <f t="shared" si="7"/>
        <v>0.006970899470899472</v>
      </c>
      <c r="C61" s="2">
        <v>0.0071875</v>
      </c>
      <c r="D61" s="4">
        <v>117.6</v>
      </c>
      <c r="E61" s="1">
        <f t="shared" si="9"/>
        <v>0.30514060356652933</v>
      </c>
      <c r="F61" s="1">
        <f t="shared" si="10"/>
        <v>0.7981697040956299</v>
      </c>
      <c r="G61" s="29" t="str">
        <f>hiiht2</f>
        <v>Ariok</v>
      </c>
      <c r="I61" s="2">
        <v>0.0071875</v>
      </c>
      <c r="J61" s="47">
        <v>0.7836226851851852</v>
      </c>
      <c r="K61" s="2">
        <f t="shared" si="6"/>
        <v>0.00723379629629628</v>
      </c>
      <c r="L61" s="2">
        <f t="shared" si="2"/>
        <v>4.6296296296279536E-05</v>
      </c>
      <c r="U61" s="11"/>
    </row>
    <row r="62" spans="1:21" ht="12.75">
      <c r="A62">
        <f t="shared" si="8"/>
        <v>51</v>
      </c>
      <c r="B62" s="2">
        <f t="shared" si="7"/>
        <v>0.005354662698412697</v>
      </c>
      <c r="C62" s="36">
        <v>0.0060416666666666665</v>
      </c>
      <c r="D62" s="4">
        <v>119.7</v>
      </c>
      <c r="E62" s="1">
        <f t="shared" si="9"/>
        <v>0.310495266264942</v>
      </c>
      <c r="F62" s="1">
        <f t="shared" si="10"/>
        <v>0.8051406035665294</v>
      </c>
      <c r="G62" s="29" t="str">
        <f>hiiht3</f>
        <v>Hazor</v>
      </c>
      <c r="H62" s="36">
        <v>0.0060416666666666665</v>
      </c>
      <c r="J62" s="47">
        <v>0.7896643518518518</v>
      </c>
      <c r="K62" s="2">
        <f t="shared" si="6"/>
        <v>0.006041666666666612</v>
      </c>
      <c r="L62" s="2">
        <f t="shared" si="2"/>
        <v>5.4643789493269423E-17</v>
      </c>
      <c r="U62" s="11"/>
    </row>
    <row r="63" spans="1:21" ht="12.75">
      <c r="A63">
        <f t="shared" si="8"/>
        <v>52</v>
      </c>
      <c r="B63" s="2">
        <f t="shared" si="7"/>
        <v>0.0063078703703703725</v>
      </c>
      <c r="C63" s="2">
        <v>0.006145833333333333</v>
      </c>
      <c r="D63" s="4">
        <v>121.8</v>
      </c>
      <c r="E63" s="1">
        <f t="shared" si="9"/>
        <v>0.3168031366353124</v>
      </c>
      <c r="F63" s="1">
        <f t="shared" si="10"/>
        <v>0.8104952662649421</v>
      </c>
      <c r="G63" s="29" t="str">
        <f>hiiht4</f>
        <v>Keem</v>
      </c>
      <c r="I63" s="2">
        <v>0.006145833333333333</v>
      </c>
      <c r="J63" s="47">
        <v>0.7958680555555556</v>
      </c>
      <c r="K63" s="2">
        <f t="shared" si="6"/>
        <v>0.006203703703703822</v>
      </c>
      <c r="L63" s="2">
        <f t="shared" si="2"/>
        <v>5.787037037048928E-05</v>
      </c>
      <c r="U63" s="11"/>
    </row>
    <row r="64" spans="1:21" ht="12.75">
      <c r="A64">
        <f t="shared" si="8"/>
        <v>53</v>
      </c>
      <c r="B64" s="2">
        <f t="shared" si="7"/>
        <v>0.005354662698412697</v>
      </c>
      <c r="C64" s="36">
        <v>0.006608796296296297</v>
      </c>
      <c r="D64" s="4">
        <v>123.9</v>
      </c>
      <c r="E64" s="1">
        <f t="shared" si="9"/>
        <v>0.32215779933372507</v>
      </c>
      <c r="F64" s="1">
        <f t="shared" si="10"/>
        <v>0.8168031366353123</v>
      </c>
      <c r="G64" s="29" t="str">
        <f>hiiht3</f>
        <v>Hazor</v>
      </c>
      <c r="H64" s="36">
        <v>0.006608796296296297</v>
      </c>
      <c r="J64" s="47">
        <v>0.8025462962962964</v>
      </c>
      <c r="K64" s="2">
        <f t="shared" si="6"/>
        <v>0.0066782407407407485</v>
      </c>
      <c r="L64" s="2">
        <f t="shared" si="2"/>
        <v>6.944444444445183E-05</v>
      </c>
      <c r="U64" s="11"/>
    </row>
    <row r="65" spans="1:21" ht="12.75">
      <c r="A65">
        <f t="shared" si="8"/>
        <v>54</v>
      </c>
      <c r="B65" s="2">
        <f t="shared" si="7"/>
        <v>0.0063078703703703725</v>
      </c>
      <c r="C65" s="2">
        <v>0.006481481481481481</v>
      </c>
      <c r="D65" s="4">
        <v>126</v>
      </c>
      <c r="E65" s="1">
        <f t="shared" si="9"/>
        <v>0.32846566970409546</v>
      </c>
      <c r="F65" s="1">
        <f t="shared" si="10"/>
        <v>0.822157799333725</v>
      </c>
      <c r="G65" s="29" t="str">
        <f>hiiht4</f>
        <v>Keem</v>
      </c>
      <c r="I65" s="2">
        <v>0.006481481481481481</v>
      </c>
      <c r="J65" s="47">
        <v>0.8090162037037038</v>
      </c>
      <c r="K65" s="2">
        <f t="shared" si="6"/>
        <v>0.006469907407407383</v>
      </c>
      <c r="L65" s="2">
        <f t="shared" si="2"/>
        <v>1.1574074074098724E-05</v>
      </c>
      <c r="U65" s="11"/>
    </row>
    <row r="66" spans="1:21" ht="12.75">
      <c r="A66">
        <f t="shared" si="8"/>
        <v>55</v>
      </c>
      <c r="B66" s="2">
        <f t="shared" si="7"/>
        <v>0.0059130658436214</v>
      </c>
      <c r="C66" s="36">
        <v>0.006782407407407408</v>
      </c>
      <c r="D66" s="4">
        <v>128.1</v>
      </c>
      <c r="E66" s="1">
        <f t="shared" si="9"/>
        <v>0.33437873554771685</v>
      </c>
      <c r="F66" s="1">
        <f t="shared" si="10"/>
        <v>0.8284656697040955</v>
      </c>
      <c r="G66" s="30" t="str">
        <f>hiiht5</f>
        <v>Kiptoo</v>
      </c>
      <c r="H66" s="36">
        <v>0.006782407407407408</v>
      </c>
      <c r="J66" s="47">
        <v>0.8157986111111111</v>
      </c>
      <c r="K66" s="2">
        <f t="shared" si="6"/>
        <v>0.00678240740740732</v>
      </c>
      <c r="L66" s="2">
        <f t="shared" si="2"/>
        <v>8.760353553682876E-17</v>
      </c>
      <c r="U66" s="11"/>
    </row>
    <row r="67" spans="1:21" ht="12.75">
      <c r="A67">
        <f t="shared" si="8"/>
        <v>56</v>
      </c>
      <c r="B67" s="2">
        <f t="shared" si="7"/>
        <v>0.006227709190672153</v>
      </c>
      <c r="C67" s="2">
        <v>0.006076388888888889</v>
      </c>
      <c r="D67" s="4">
        <v>130.2</v>
      </c>
      <c r="E67" s="1">
        <f t="shared" si="9"/>
        <v>0.340606444738389</v>
      </c>
      <c r="F67" s="1">
        <f t="shared" si="10"/>
        <v>0.8343787355477168</v>
      </c>
      <c r="G67" s="30" t="str">
        <f>hiiht6</f>
        <v>Renoo</v>
      </c>
      <c r="I67" s="2">
        <v>0.006076388888888889</v>
      </c>
      <c r="J67" s="47">
        <v>0.821875</v>
      </c>
      <c r="K67" s="2">
        <f t="shared" si="6"/>
        <v>0.006076388888888951</v>
      </c>
      <c r="L67" s="2">
        <f t="shared" si="2"/>
        <v>6.158268339717665E-17</v>
      </c>
      <c r="U67" s="11"/>
    </row>
    <row r="68" spans="1:21" ht="12.75">
      <c r="A68">
        <f t="shared" si="8"/>
        <v>57</v>
      </c>
      <c r="B68" s="2">
        <f t="shared" si="7"/>
        <v>0.0059130658436214</v>
      </c>
      <c r="C68" s="36">
        <v>0.006354166666666667</v>
      </c>
      <c r="D68" s="4">
        <v>132.3</v>
      </c>
      <c r="E68" s="1">
        <f t="shared" si="9"/>
        <v>0.3465195105820104</v>
      </c>
      <c r="F68" s="1">
        <f t="shared" si="10"/>
        <v>0.840606444738389</v>
      </c>
      <c r="G68" s="29" t="str">
        <f>hiiht5</f>
        <v>Kiptoo</v>
      </c>
      <c r="H68" s="36">
        <v>0.006354166666666667</v>
      </c>
      <c r="J68" s="47">
        <v>0.8282407407407407</v>
      </c>
      <c r="K68" s="2">
        <f t="shared" si="6"/>
        <v>0.0063657407407407</v>
      </c>
      <c r="L68" s="2">
        <f t="shared" si="2"/>
        <v>1.1574074074032804E-05</v>
      </c>
      <c r="U68" s="11"/>
    </row>
    <row r="69" spans="1:21" ht="12.75">
      <c r="A69">
        <f t="shared" si="8"/>
        <v>58</v>
      </c>
      <c r="B69" s="2">
        <f t="shared" si="7"/>
        <v>0.006227709190672153</v>
      </c>
      <c r="C69" s="2">
        <v>0.00619212962962963</v>
      </c>
      <c r="D69" s="4">
        <v>134.4</v>
      </c>
      <c r="E69" s="1">
        <f t="shared" si="9"/>
        <v>0.3527472197726826</v>
      </c>
      <c r="F69" s="1">
        <f t="shared" si="10"/>
        <v>0.8465195105820105</v>
      </c>
      <c r="G69" s="29" t="str">
        <f>hiiht6</f>
        <v>Renoo</v>
      </c>
      <c r="I69" s="2">
        <v>0.00619212962962963</v>
      </c>
      <c r="J69" s="47">
        <v>0.8344328703703704</v>
      </c>
      <c r="K69" s="2">
        <f t="shared" si="6"/>
        <v>0.006192129629629672</v>
      </c>
      <c r="L69" s="2">
        <f t="shared" si="2"/>
        <v>4.2500725161431774E-17</v>
      </c>
      <c r="U69" s="11"/>
    </row>
    <row r="70" spans="1:21" ht="12.75">
      <c r="A70">
        <f t="shared" si="8"/>
        <v>59</v>
      </c>
      <c r="B70" s="2">
        <f aca="true" t="shared" si="11" ref="B70:B95">VLOOKUP(G70,henk,2,FALSE)*matka</f>
        <v>0.005714591906721535</v>
      </c>
      <c r="C70" s="36">
        <v>0.006168981481481481</v>
      </c>
      <c r="D70" s="4">
        <v>136.5</v>
      </c>
      <c r="E70" s="1">
        <f t="shared" si="9"/>
        <v>0.3584618116794041</v>
      </c>
      <c r="F70" s="1">
        <f t="shared" si="10"/>
        <v>0.8527472197726826</v>
      </c>
      <c r="G70" s="28" t="str">
        <f>hiiht1</f>
        <v>Boit</v>
      </c>
      <c r="H70" s="36">
        <v>0.006168981481481481</v>
      </c>
      <c r="J70" s="47">
        <v>0.8406365740740741</v>
      </c>
      <c r="K70" s="2">
        <f t="shared" si="6"/>
        <v>0.006203703703703711</v>
      </c>
      <c r="L70" s="2">
        <f t="shared" si="2"/>
        <v>3.472222222223025E-05</v>
      </c>
      <c r="U70" s="11"/>
    </row>
    <row r="71" spans="1:21" ht="12.75">
      <c r="A71">
        <f t="shared" si="8"/>
        <v>60</v>
      </c>
      <c r="B71" s="2">
        <f t="shared" si="11"/>
        <v>0.006970899470899472</v>
      </c>
      <c r="C71" s="2">
        <v>0.007199074074074074</v>
      </c>
      <c r="D71" s="4">
        <v>138.6</v>
      </c>
      <c r="E71" s="1">
        <f t="shared" si="9"/>
        <v>0.36543271115030357</v>
      </c>
      <c r="F71" s="1">
        <f aca="true" t="shared" si="12" ref="F71:F98">lahto+E70</f>
        <v>0.858461811679404</v>
      </c>
      <c r="G71" s="28" t="str">
        <f>hiiht2</f>
        <v>Ariok</v>
      </c>
      <c r="I71" s="2">
        <v>0.007199074074074074</v>
      </c>
      <c r="J71" s="47">
        <v>0.8478587962962963</v>
      </c>
      <c r="K71" s="2">
        <f t="shared" si="6"/>
        <v>0.007222222222222241</v>
      </c>
      <c r="L71" s="2">
        <f t="shared" si="2"/>
        <v>2.314814814816709E-05</v>
      </c>
      <c r="U71" s="11"/>
    </row>
    <row r="72" spans="1:21" ht="12.75">
      <c r="A72">
        <f t="shared" si="8"/>
        <v>61</v>
      </c>
      <c r="B72" s="2">
        <f t="shared" si="11"/>
        <v>0.005714591906721535</v>
      </c>
      <c r="C72" s="2">
        <v>0.005740740740740742</v>
      </c>
      <c r="D72" s="4">
        <v>140.7</v>
      </c>
      <c r="E72" s="1">
        <f t="shared" si="9"/>
        <v>0.3711473030570251</v>
      </c>
      <c r="F72" s="1">
        <f t="shared" si="12"/>
        <v>0.8654327111503035</v>
      </c>
      <c r="G72" s="28" t="str">
        <f>hiiht1</f>
        <v>Boit</v>
      </c>
      <c r="I72" s="2">
        <v>0.005740740740740742</v>
      </c>
      <c r="J72" s="47">
        <v>0.8535648148148148</v>
      </c>
      <c r="K72" s="2">
        <f t="shared" si="6"/>
        <v>0.005706018518518485</v>
      </c>
      <c r="L72" s="2">
        <f t="shared" si="2"/>
        <v>3.472222222225627E-05</v>
      </c>
      <c r="U72" s="11"/>
    </row>
    <row r="73" spans="1:21" ht="12.75">
      <c r="A73">
        <f t="shared" si="8"/>
        <v>62</v>
      </c>
      <c r="B73" s="2">
        <f t="shared" si="11"/>
        <v>0.006970899470899472</v>
      </c>
      <c r="C73" s="2">
        <v>0.007453703703703703</v>
      </c>
      <c r="D73" s="4">
        <v>142.8</v>
      </c>
      <c r="E73" s="1">
        <f t="shared" si="9"/>
        <v>0.37811820252792455</v>
      </c>
      <c r="F73" s="1">
        <f t="shared" si="12"/>
        <v>0.8711473030570251</v>
      </c>
      <c r="G73" s="28" t="str">
        <f>hiiht2</f>
        <v>Ariok</v>
      </c>
      <c r="I73" s="2">
        <v>0.007453703703703703</v>
      </c>
      <c r="J73" s="47">
        <v>0.8609953703703703</v>
      </c>
      <c r="K73" s="2">
        <f t="shared" si="6"/>
        <v>0.007430555555555496</v>
      </c>
      <c r="L73" s="2">
        <f t="shared" si="2"/>
        <v>2.314814814820699E-05</v>
      </c>
      <c r="U73" s="11"/>
    </row>
    <row r="74" spans="1:21" ht="12.75">
      <c r="A74">
        <f t="shared" si="8"/>
        <v>63</v>
      </c>
      <c r="B74" s="2">
        <f t="shared" si="11"/>
        <v>0.005714591906721535</v>
      </c>
      <c r="C74" s="36">
        <v>0.006759259259259259</v>
      </c>
      <c r="D74" s="4">
        <v>144.9</v>
      </c>
      <c r="E74" s="1">
        <f t="shared" si="9"/>
        <v>0.3838327944346461</v>
      </c>
      <c r="F74" s="1">
        <f t="shared" si="12"/>
        <v>0.8781182025279246</v>
      </c>
      <c r="G74" s="28" t="str">
        <f>hiiht1</f>
        <v>Boit</v>
      </c>
      <c r="H74" s="36">
        <v>0.006759259259259259</v>
      </c>
      <c r="J74" s="47">
        <v>0.8677546296296296</v>
      </c>
      <c r="K74" s="2">
        <f t="shared" si="6"/>
        <v>0.006759259259259243</v>
      </c>
      <c r="L74" s="2">
        <f t="shared" si="2"/>
        <v>1.6479873021779667E-17</v>
      </c>
      <c r="U74" s="11"/>
    </row>
    <row r="75" spans="1:21" ht="12.75">
      <c r="A75">
        <f t="shared" si="8"/>
        <v>64</v>
      </c>
      <c r="B75" s="2">
        <f t="shared" si="11"/>
        <v>0.005354662698412697</v>
      </c>
      <c r="C75" s="2">
        <v>0.00537037037037037</v>
      </c>
      <c r="D75" s="4">
        <v>147</v>
      </c>
      <c r="E75" s="1">
        <f t="shared" si="9"/>
        <v>0.38918745713305875</v>
      </c>
      <c r="F75" s="1">
        <f t="shared" si="12"/>
        <v>0.883832794434646</v>
      </c>
      <c r="G75" s="28" t="str">
        <f>hiiht3</f>
        <v>Hazor</v>
      </c>
      <c r="I75" s="2">
        <v>0.00537037037037037</v>
      </c>
      <c r="J75" s="47">
        <v>0.8731018518518519</v>
      </c>
      <c r="K75" s="2">
        <f t="shared" si="6"/>
        <v>0.005347222222222281</v>
      </c>
      <c r="L75" s="2">
        <f t="shared" si="2"/>
        <v>2.3148148148089027E-05</v>
      </c>
      <c r="U75" s="11"/>
    </row>
    <row r="76" spans="1:21" ht="12.75">
      <c r="A76">
        <f t="shared" si="8"/>
        <v>65</v>
      </c>
      <c r="B76" s="2">
        <f t="shared" si="11"/>
        <v>0.0063078703703703725</v>
      </c>
      <c r="C76" s="2">
        <v>0.006469907407407407</v>
      </c>
      <c r="D76" s="4">
        <v>149.1</v>
      </c>
      <c r="E76" s="1">
        <f t="shared" si="9"/>
        <v>0.39549532750342914</v>
      </c>
      <c r="F76" s="1">
        <f t="shared" si="12"/>
        <v>0.8891874571330587</v>
      </c>
      <c r="G76" s="28" t="str">
        <f>hiiht4</f>
        <v>Keem</v>
      </c>
      <c r="I76" s="2">
        <v>0.006469907407407407</v>
      </c>
      <c r="J76" s="47">
        <v>0.8795717592592592</v>
      </c>
      <c r="K76" s="2">
        <f t="shared" si="6"/>
        <v>0.006469907407407383</v>
      </c>
      <c r="L76" s="2">
        <f aca="true" t="shared" si="13" ref="L76:L139">ABS(C76-K76)</f>
        <v>2.42861286636753E-17</v>
      </c>
      <c r="U76" s="11"/>
    </row>
    <row r="77" spans="1:21" ht="12.75">
      <c r="A77">
        <f t="shared" si="8"/>
        <v>66</v>
      </c>
      <c r="B77" s="2">
        <f t="shared" si="11"/>
        <v>0.005354662698412697</v>
      </c>
      <c r="C77" s="36">
        <v>0.006168981481481481</v>
      </c>
      <c r="D77" s="4">
        <v>151.2</v>
      </c>
      <c r="E77" s="1">
        <f t="shared" si="9"/>
        <v>0.4008499902018418</v>
      </c>
      <c r="F77" s="1">
        <f t="shared" si="12"/>
        <v>0.8954953275034292</v>
      </c>
      <c r="G77" s="28" t="str">
        <f>hiiht3</f>
        <v>Hazor</v>
      </c>
      <c r="H77" s="36">
        <v>0.006168981481481481</v>
      </c>
      <c r="J77" s="47">
        <v>0.8857523148148148</v>
      </c>
      <c r="K77" s="2">
        <f t="shared" si="6"/>
        <v>0.0061805555555555225</v>
      </c>
      <c r="L77" s="2">
        <f t="shared" si="13"/>
        <v>1.1574074074041478E-05</v>
      </c>
      <c r="U77" s="11"/>
    </row>
    <row r="78" spans="1:21" ht="12.75">
      <c r="A78">
        <f t="shared" si="8"/>
        <v>67</v>
      </c>
      <c r="B78" s="2">
        <f t="shared" si="11"/>
        <v>0.0063078703703703725</v>
      </c>
      <c r="C78" s="2">
        <v>0.006724537037037037</v>
      </c>
      <c r="D78" s="4">
        <v>153.3</v>
      </c>
      <c r="E78" s="1">
        <f t="shared" si="9"/>
        <v>0.4071578605722122</v>
      </c>
      <c r="F78" s="1">
        <f t="shared" si="12"/>
        <v>0.9008499902018419</v>
      </c>
      <c r="G78" s="28" t="str">
        <f>hiiht4</f>
        <v>Keem</v>
      </c>
      <c r="I78" s="2">
        <v>0.006724537037037037</v>
      </c>
      <c r="J78" s="47">
        <v>0.8924537037037038</v>
      </c>
      <c r="K78" s="2">
        <f t="shared" si="6"/>
        <v>0.006701388888889048</v>
      </c>
      <c r="L78" s="2">
        <f t="shared" si="13"/>
        <v>2.3148148147988414E-05</v>
      </c>
      <c r="U78" s="11"/>
    </row>
    <row r="79" spans="1:21" ht="12.75">
      <c r="A79">
        <f t="shared" si="8"/>
        <v>68</v>
      </c>
      <c r="B79" s="2">
        <f t="shared" si="11"/>
        <v>0.0059130658436214</v>
      </c>
      <c r="C79" s="2">
        <v>0.005902777777777778</v>
      </c>
      <c r="D79" s="4">
        <v>155.4</v>
      </c>
      <c r="E79" s="1">
        <f t="shared" si="9"/>
        <v>0.4130709264158336</v>
      </c>
      <c r="F79" s="1">
        <f t="shared" si="12"/>
        <v>0.9071578605722121</v>
      </c>
      <c r="G79" s="28" t="str">
        <f>hiiht5</f>
        <v>Kiptoo</v>
      </c>
      <c r="I79" s="2">
        <v>0.005902777777777778</v>
      </c>
      <c r="J79" s="47">
        <v>0.8983449074074074</v>
      </c>
      <c r="K79" s="2">
        <f aca="true" t="shared" si="14" ref="K79:K142">J79-J78</f>
        <v>0.005891203703703551</v>
      </c>
      <c r="L79" s="2">
        <f t="shared" si="13"/>
        <v>1.1574074074226226E-05</v>
      </c>
      <c r="U79" s="11"/>
    </row>
    <row r="80" spans="1:21" ht="12.75">
      <c r="A80">
        <f t="shared" si="8"/>
        <v>69</v>
      </c>
      <c r="B80" s="2">
        <f t="shared" si="11"/>
        <v>0.006227709190672153</v>
      </c>
      <c r="C80" s="36">
        <v>0.00636574074074074</v>
      </c>
      <c r="D80" s="4">
        <v>157.5</v>
      </c>
      <c r="E80" s="1">
        <f t="shared" si="9"/>
        <v>0.41929863560650577</v>
      </c>
      <c r="F80" s="1">
        <f t="shared" si="12"/>
        <v>0.9130709264158337</v>
      </c>
      <c r="G80" s="28" t="str">
        <f>hiiht6</f>
        <v>Renoo</v>
      </c>
      <c r="H80" s="36">
        <v>0.00636574074074074</v>
      </c>
      <c r="J80" s="47">
        <v>0.9046875</v>
      </c>
      <c r="K80" s="2">
        <f t="shared" si="14"/>
        <v>0.006342592592592622</v>
      </c>
      <c r="L80" s="2">
        <f t="shared" si="13"/>
        <v>2.3148148148118518E-05</v>
      </c>
      <c r="U80" s="11"/>
    </row>
    <row r="81" spans="1:21" ht="12.75">
      <c r="A81">
        <f t="shared" si="8"/>
        <v>70</v>
      </c>
      <c r="B81" s="2">
        <f t="shared" si="11"/>
        <v>0.0059130658436214</v>
      </c>
      <c r="C81" s="2">
        <v>0.0059722222222222225</v>
      </c>
      <c r="D81" s="4">
        <v>159.6</v>
      </c>
      <c r="E81" s="1">
        <f t="shared" si="9"/>
        <v>0.42521170145012716</v>
      </c>
      <c r="F81" s="1">
        <f t="shared" si="12"/>
        <v>0.9192986356065058</v>
      </c>
      <c r="G81" s="28" t="str">
        <f>hiiht5</f>
        <v>Kiptoo</v>
      </c>
      <c r="I81" s="2">
        <v>0.0059722222222222225</v>
      </c>
      <c r="J81" s="47">
        <v>0.9106481481481481</v>
      </c>
      <c r="K81" s="2">
        <f t="shared" si="14"/>
        <v>0.005960648148148118</v>
      </c>
      <c r="L81" s="2">
        <f t="shared" si="13"/>
        <v>1.1574074074104795E-05</v>
      </c>
      <c r="U81" s="11"/>
    </row>
    <row r="82" spans="1:21" ht="12.75">
      <c r="A82">
        <f t="shared" si="8"/>
        <v>71</v>
      </c>
      <c r="B82" s="2">
        <f t="shared" si="11"/>
        <v>0.006227709190672153</v>
      </c>
      <c r="C82" s="45">
        <v>0.006284722222222223</v>
      </c>
      <c r="D82" s="4">
        <v>161.7</v>
      </c>
      <c r="E82" s="1">
        <f t="shared" si="9"/>
        <v>0.4314394106407993</v>
      </c>
      <c r="F82" s="1">
        <f t="shared" si="12"/>
        <v>0.9252117014501271</v>
      </c>
      <c r="G82" s="28" t="str">
        <f>hiiht6</f>
        <v>Renoo</v>
      </c>
      <c r="I82" s="45">
        <v>0.006284722222222223</v>
      </c>
      <c r="J82" s="49">
        <v>0.9169328703703704</v>
      </c>
      <c r="K82" s="2">
        <f t="shared" si="14"/>
        <v>0.0062847222222223165</v>
      </c>
      <c r="L82" s="2">
        <f t="shared" si="13"/>
        <v>9.367506770274758E-17</v>
      </c>
      <c r="U82" s="11"/>
    </row>
    <row r="83" spans="1:21" ht="12.75">
      <c r="A83">
        <f t="shared" si="8"/>
        <v>72</v>
      </c>
      <c r="B83" s="2">
        <f t="shared" si="11"/>
        <v>0.005714591906721535</v>
      </c>
      <c r="C83" s="2">
        <v>0.005555555555555556</v>
      </c>
      <c r="D83" s="4">
        <v>168</v>
      </c>
      <c r="E83" s="1">
        <f t="shared" si="9"/>
        <v>0.43715400254752085</v>
      </c>
      <c r="F83" s="1">
        <f t="shared" si="12"/>
        <v>0.9314394106407993</v>
      </c>
      <c r="G83" s="29" t="str">
        <f>hiiht1</f>
        <v>Boit</v>
      </c>
      <c r="I83" s="2">
        <v>0.005555555555555556</v>
      </c>
      <c r="J83" s="47">
        <v>0.9224652777777779</v>
      </c>
      <c r="K83" s="2">
        <f t="shared" si="14"/>
        <v>0.005532407407407458</v>
      </c>
      <c r="L83" s="2">
        <f t="shared" si="13"/>
        <v>2.31481481480977E-05</v>
      </c>
      <c r="U83" s="11"/>
    </row>
    <row r="84" spans="1:21" ht="12.75">
      <c r="A84">
        <f t="shared" si="8"/>
        <v>73</v>
      </c>
      <c r="B84" s="2">
        <f t="shared" si="11"/>
        <v>0.006970899470899472</v>
      </c>
      <c r="C84" s="2">
        <v>0.006990740740740741</v>
      </c>
      <c r="D84" s="4">
        <v>170.1</v>
      </c>
      <c r="E84" s="1">
        <f t="shared" si="9"/>
        <v>0.4441249020184203</v>
      </c>
      <c r="F84" s="1">
        <f t="shared" si="12"/>
        <v>0.9371540025475209</v>
      </c>
      <c r="G84" s="29" t="str">
        <f>hiiht2</f>
        <v>Ariok</v>
      </c>
      <c r="I84" s="2">
        <v>0.006990740740740741</v>
      </c>
      <c r="J84" s="47">
        <v>0.9294560185185184</v>
      </c>
      <c r="K84" s="2">
        <f t="shared" si="14"/>
        <v>0.006990740740740575</v>
      </c>
      <c r="L84" s="2">
        <f t="shared" si="13"/>
        <v>1.6566609195578508E-16</v>
      </c>
      <c r="U84" s="11"/>
    </row>
    <row r="85" spans="1:21" ht="12.75">
      <c r="A85">
        <f t="shared" si="8"/>
        <v>74</v>
      </c>
      <c r="B85" s="2">
        <f t="shared" si="11"/>
        <v>0.005354662698412697</v>
      </c>
      <c r="C85" s="36">
        <v>0.0060416666666666665</v>
      </c>
      <c r="D85" s="4">
        <v>176.4</v>
      </c>
      <c r="E85" s="1">
        <f t="shared" si="9"/>
        <v>0.449479564716833</v>
      </c>
      <c r="F85" s="1">
        <f t="shared" si="12"/>
        <v>0.9441249020184204</v>
      </c>
      <c r="G85" s="31" t="str">
        <f>hiiht3</f>
        <v>Hazor</v>
      </c>
      <c r="H85" s="36">
        <v>0.0060416666666666665</v>
      </c>
      <c r="I85" s="26"/>
      <c r="J85" s="49">
        <v>0.9354976851851852</v>
      </c>
      <c r="K85" s="2">
        <f t="shared" si="14"/>
        <v>0.006041666666666723</v>
      </c>
      <c r="L85" s="2">
        <f t="shared" si="13"/>
        <v>5.637851296924623E-17</v>
      </c>
      <c r="U85" s="11"/>
    </row>
    <row r="86" spans="1:21" ht="12.75">
      <c r="A86">
        <f t="shared" si="8"/>
        <v>75</v>
      </c>
      <c r="B86" s="2">
        <f t="shared" si="11"/>
        <v>0.0063078703703703725</v>
      </c>
      <c r="C86" s="2">
        <v>0.005891203703703703</v>
      </c>
      <c r="D86" s="4">
        <v>178.5</v>
      </c>
      <c r="E86" s="1">
        <f t="shared" si="9"/>
        <v>0.4557874350872034</v>
      </c>
      <c r="F86" s="1">
        <f t="shared" si="12"/>
        <v>0.949479564716833</v>
      </c>
      <c r="G86" s="31" t="str">
        <f>hiiht4</f>
        <v>Keem</v>
      </c>
      <c r="I86" s="2">
        <v>0.005891203703703703</v>
      </c>
      <c r="J86" s="47">
        <v>0.9413773148148148</v>
      </c>
      <c r="K86" s="2">
        <f t="shared" si="14"/>
        <v>0.0058796296296296235</v>
      </c>
      <c r="L86" s="2">
        <f t="shared" si="13"/>
        <v>1.1574074074079642E-05</v>
      </c>
      <c r="U86" s="11"/>
    </row>
    <row r="87" spans="1:21" ht="12.75">
      <c r="A87">
        <f t="shared" si="8"/>
        <v>76</v>
      </c>
      <c r="B87" s="2">
        <f t="shared" si="11"/>
        <v>0.0059130658436214</v>
      </c>
      <c r="C87" s="2">
        <v>0.0059375</v>
      </c>
      <c r="D87" s="4">
        <v>180.6</v>
      </c>
      <c r="E87" s="1">
        <f t="shared" si="9"/>
        <v>0.46170050093082476</v>
      </c>
      <c r="F87" s="1">
        <f t="shared" si="12"/>
        <v>0.9557874350872033</v>
      </c>
      <c r="G87" s="30" t="str">
        <f>hiiht5</f>
        <v>Kiptoo</v>
      </c>
      <c r="I87" s="2">
        <v>0.0059375</v>
      </c>
      <c r="J87" s="47">
        <v>0.9473148148148148</v>
      </c>
      <c r="K87" s="2">
        <f t="shared" si="14"/>
        <v>0.00593750000000004</v>
      </c>
      <c r="L87" s="2">
        <f t="shared" si="13"/>
        <v>3.9898639947466563E-17</v>
      </c>
      <c r="U87" s="11"/>
    </row>
    <row r="88" spans="1:21" ht="12.75">
      <c r="A88">
        <f t="shared" si="8"/>
        <v>77</v>
      </c>
      <c r="B88" s="2">
        <f t="shared" si="11"/>
        <v>0.006227709190672153</v>
      </c>
      <c r="C88" s="36">
        <v>0.0065625</v>
      </c>
      <c r="D88" s="4">
        <v>182.7</v>
      </c>
      <c r="E88" s="1">
        <f t="shared" si="9"/>
        <v>0.46792821012149693</v>
      </c>
      <c r="F88" s="1">
        <f t="shared" si="12"/>
        <v>0.9617005009308248</v>
      </c>
      <c r="G88" s="30" t="str">
        <f>hiiht6</f>
        <v>Renoo</v>
      </c>
      <c r="H88" s="36">
        <v>0.0065625</v>
      </c>
      <c r="J88" s="47">
        <v>0.953912037037037</v>
      </c>
      <c r="K88" s="2">
        <f t="shared" si="14"/>
        <v>0.006597222222222143</v>
      </c>
      <c r="L88" s="2">
        <f t="shared" si="13"/>
        <v>3.4722222222143516E-05</v>
      </c>
      <c r="U88" s="11"/>
    </row>
    <row r="89" spans="1:21" ht="12.75">
      <c r="A89">
        <f t="shared" si="8"/>
        <v>78</v>
      </c>
      <c r="B89" s="2">
        <f t="shared" si="11"/>
        <v>0.005714591906721535</v>
      </c>
      <c r="C89" s="2">
        <v>0.005844907407407407</v>
      </c>
      <c r="D89" s="4">
        <v>184.8</v>
      </c>
      <c r="E89" s="1">
        <f t="shared" si="9"/>
        <v>0.47364280202821846</v>
      </c>
      <c r="F89" s="1">
        <f t="shared" si="12"/>
        <v>0.967928210121497</v>
      </c>
      <c r="G89" s="29" t="str">
        <f>hiiht1</f>
        <v>Boit</v>
      </c>
      <c r="I89" s="2">
        <v>0.005844907407407407</v>
      </c>
      <c r="J89" s="47">
        <v>0.9597222222222223</v>
      </c>
      <c r="K89" s="2">
        <f t="shared" si="14"/>
        <v>0.005810185185185279</v>
      </c>
      <c r="L89" s="2">
        <f t="shared" si="13"/>
        <v>3.47222222221279E-05</v>
      </c>
      <c r="U89" s="11"/>
    </row>
    <row r="90" spans="1:21" ht="12.75">
      <c r="A90">
        <f t="shared" si="8"/>
        <v>79</v>
      </c>
      <c r="B90" s="2">
        <f t="shared" si="11"/>
        <v>0.006970899470899472</v>
      </c>
      <c r="C90" s="2">
        <v>0.007754629629629629</v>
      </c>
      <c r="D90" s="4">
        <v>186.9</v>
      </c>
      <c r="E90" s="1">
        <f t="shared" si="9"/>
        <v>0.4806137014991179</v>
      </c>
      <c r="F90" s="1">
        <f t="shared" si="12"/>
        <v>0.9736428020282184</v>
      </c>
      <c r="G90" s="29" t="str">
        <f>hiiht2</f>
        <v>Ariok</v>
      </c>
      <c r="I90" s="2">
        <v>0.007754629629629629</v>
      </c>
      <c r="J90" s="47">
        <v>0.9668981481481481</v>
      </c>
      <c r="K90" s="2">
        <f t="shared" si="14"/>
        <v>0.007175925925925863</v>
      </c>
      <c r="L90" s="2">
        <f t="shared" si="13"/>
        <v>0.0005787037037037653</v>
      </c>
      <c r="U90" s="11"/>
    </row>
    <row r="91" spans="1:21" ht="12.75">
      <c r="A91">
        <f t="shared" si="8"/>
        <v>80</v>
      </c>
      <c r="B91" s="2">
        <f t="shared" si="11"/>
        <v>0.0059130658436214</v>
      </c>
      <c r="C91" s="9">
        <v>0.00619212962962963</v>
      </c>
      <c r="D91" s="4">
        <v>189</v>
      </c>
      <c r="E91" s="1">
        <f t="shared" si="9"/>
        <v>0.4865267673427393</v>
      </c>
      <c r="F91" s="1">
        <f t="shared" si="12"/>
        <v>0.9806137014991179</v>
      </c>
      <c r="G91" s="29" t="str">
        <f>hiiht5</f>
        <v>Kiptoo</v>
      </c>
      <c r="I91" s="9">
        <v>0.00619212962962963</v>
      </c>
      <c r="J91" s="47">
        <v>0.9732638888888889</v>
      </c>
      <c r="K91" s="2">
        <f t="shared" si="14"/>
        <v>0.006365740740740811</v>
      </c>
      <c r="L91" s="2">
        <f t="shared" si="13"/>
        <v>0.00017361111111118075</v>
      </c>
      <c r="M91" t="s">
        <v>84</v>
      </c>
      <c r="U91" s="11"/>
    </row>
    <row r="92" spans="1:21" ht="12.75">
      <c r="A92">
        <f t="shared" si="8"/>
        <v>81</v>
      </c>
      <c r="B92" s="2">
        <f t="shared" si="11"/>
        <v>0.006227709190672153</v>
      </c>
      <c r="C92" s="9">
        <v>0.006307870370370371</v>
      </c>
      <c r="D92" s="4">
        <v>191.1</v>
      </c>
      <c r="E92" s="1">
        <f t="shared" si="9"/>
        <v>0.4927544765334115</v>
      </c>
      <c r="F92" s="1">
        <f t="shared" si="12"/>
        <v>0.9865267673427394</v>
      </c>
      <c r="G92" s="29" t="str">
        <f>hiiht6</f>
        <v>Renoo</v>
      </c>
      <c r="I92" s="9">
        <v>0.006307870370370371</v>
      </c>
      <c r="J92" s="47">
        <v>0.9795601851851852</v>
      </c>
      <c r="K92" s="2">
        <f t="shared" si="14"/>
        <v>0.006296296296296244</v>
      </c>
      <c r="L92" s="2">
        <f t="shared" si="13"/>
        <v>1.157407407412648E-05</v>
      </c>
      <c r="U92" s="11"/>
    </row>
    <row r="93" spans="1:21" ht="12.75">
      <c r="A93">
        <f t="shared" si="8"/>
        <v>82</v>
      </c>
      <c r="B93" s="2">
        <f t="shared" si="11"/>
        <v>0.005714591906721535</v>
      </c>
      <c r="C93" s="9">
        <v>0.005925925925925926</v>
      </c>
      <c r="D93" s="4">
        <v>193.2</v>
      </c>
      <c r="E93" s="1">
        <f t="shared" si="9"/>
        <v>0.498469068440133</v>
      </c>
      <c r="F93" s="1">
        <f t="shared" si="12"/>
        <v>0.9927544765334115</v>
      </c>
      <c r="G93" s="40" t="str">
        <f>hiiht1</f>
        <v>Boit</v>
      </c>
      <c r="I93" s="9">
        <v>0.005925925925925926</v>
      </c>
      <c r="J93" s="47">
        <v>0.9854861111111112</v>
      </c>
      <c r="K93" s="2">
        <f t="shared" si="14"/>
        <v>0.005925925925926001</v>
      </c>
      <c r="L93" s="2">
        <f t="shared" si="13"/>
        <v>7.546047120499111E-17</v>
      </c>
      <c r="U93" s="11"/>
    </row>
    <row r="94" spans="1:21" ht="12.75">
      <c r="A94">
        <f t="shared" si="8"/>
        <v>83</v>
      </c>
      <c r="B94" s="2">
        <f t="shared" si="11"/>
        <v>0.006970899470899472</v>
      </c>
      <c r="C94" s="9">
        <v>0.006724537037037037</v>
      </c>
      <c r="D94" s="4">
        <v>195.3</v>
      </c>
      <c r="E94" s="1">
        <f t="shared" si="9"/>
        <v>0.5054399679110325</v>
      </c>
      <c r="F94" s="1">
        <f t="shared" si="12"/>
        <v>0.998469068440133</v>
      </c>
      <c r="G94" s="40" t="str">
        <f>hiiht2</f>
        <v>Ariok</v>
      </c>
      <c r="I94" s="9">
        <v>0.006724537037037037</v>
      </c>
      <c r="J94" s="47">
        <v>0.9922222222222222</v>
      </c>
      <c r="K94" s="2">
        <f t="shared" si="14"/>
        <v>0.006736111111111054</v>
      </c>
      <c r="L94" s="2">
        <f t="shared" si="13"/>
        <v>1.1574074074017192E-05</v>
      </c>
      <c r="U94" s="11"/>
    </row>
    <row r="95" spans="1:21" ht="12.75">
      <c r="A95">
        <f t="shared" si="8"/>
        <v>84</v>
      </c>
      <c r="B95" s="2">
        <f t="shared" si="11"/>
        <v>0.0059130658436214</v>
      </c>
      <c r="C95" s="9">
        <v>0.0059722222222222225</v>
      </c>
      <c r="D95" s="4">
        <v>197.4</v>
      </c>
      <c r="E95" s="1">
        <f t="shared" si="9"/>
        <v>0.5113530337546539</v>
      </c>
      <c r="F95" s="1">
        <f t="shared" si="12"/>
        <v>1.0054399679110326</v>
      </c>
      <c r="G95" s="40" t="str">
        <f>hiiht5</f>
        <v>Kiptoo</v>
      </c>
      <c r="I95" s="9">
        <v>0.0059722222222222225</v>
      </c>
      <c r="J95" s="47">
        <v>0.9981481481481481</v>
      </c>
      <c r="K95" s="2">
        <f t="shared" si="14"/>
        <v>0.00592592592592589</v>
      </c>
      <c r="L95" s="2">
        <f t="shared" si="13"/>
        <v>4.6296296296332445E-05</v>
      </c>
      <c r="U95" s="11"/>
    </row>
    <row r="96" spans="1:21" ht="12.75">
      <c r="A96">
        <f t="shared" si="8"/>
        <v>85</v>
      </c>
      <c r="B96" s="2">
        <f aca="true" t="shared" si="15" ref="B96:B127">VLOOKUP(G96,henk,2,FALSE)*matka</f>
        <v>0.006227709190672153</v>
      </c>
      <c r="C96" s="9">
        <v>0.0062268518518518515</v>
      </c>
      <c r="D96" s="4">
        <v>199.5</v>
      </c>
      <c r="E96" s="1">
        <f t="shared" si="9"/>
        <v>0.5175807429453261</v>
      </c>
      <c r="F96" s="1">
        <f t="shared" si="12"/>
        <v>1.011353033754654</v>
      </c>
      <c r="G96" s="40" t="str">
        <f>hiiht6</f>
        <v>Renoo</v>
      </c>
      <c r="I96" s="9">
        <v>0.0062268518518518515</v>
      </c>
      <c r="J96" s="47">
        <v>0.004513888888888889</v>
      </c>
      <c r="K96" s="2">
        <f>24+J96-J95</f>
        <v>23.00636574074074</v>
      </c>
      <c r="L96" s="2">
        <f t="shared" si="13"/>
        <v>23.000138888888888</v>
      </c>
      <c r="U96" s="11"/>
    </row>
    <row r="97" spans="1:21" ht="12.75">
      <c r="A97">
        <f t="shared" si="8"/>
        <v>86</v>
      </c>
      <c r="B97" s="2">
        <f t="shared" si="15"/>
        <v>0.005714591906721535</v>
      </c>
      <c r="C97" s="46">
        <v>0.006423611111111112</v>
      </c>
      <c r="D97" s="4">
        <v>201.6</v>
      </c>
      <c r="E97" s="1">
        <f t="shared" si="9"/>
        <v>0.5232953348520476</v>
      </c>
      <c r="F97" s="1">
        <f t="shared" si="12"/>
        <v>1.017580742945326</v>
      </c>
      <c r="G97" s="40" t="str">
        <f>hiiht1</f>
        <v>Boit</v>
      </c>
      <c r="H97" s="46">
        <v>0.006423611111111112</v>
      </c>
      <c r="J97" s="47">
        <v>0.010810185185185185</v>
      </c>
      <c r="K97" s="2">
        <f t="shared" si="14"/>
        <v>0.0062962962962962955</v>
      </c>
      <c r="L97" s="2">
        <f t="shared" si="13"/>
        <v>0.0001273148148148162</v>
      </c>
      <c r="U97" s="11"/>
    </row>
    <row r="98" spans="1:21" ht="12.75">
      <c r="A98">
        <f t="shared" si="8"/>
        <v>87</v>
      </c>
      <c r="B98" s="2">
        <f t="shared" si="15"/>
        <v>0.006970899470899472</v>
      </c>
      <c r="C98" s="9">
        <v>0.0067708333333333336</v>
      </c>
      <c r="D98" s="4">
        <v>203.7</v>
      </c>
      <c r="E98" s="1">
        <f t="shared" si="9"/>
        <v>0.5302662343229471</v>
      </c>
      <c r="F98" s="1">
        <f t="shared" si="12"/>
        <v>1.0232953348520475</v>
      </c>
      <c r="G98" s="40" t="str">
        <f>hiiht2</f>
        <v>Ariok</v>
      </c>
      <c r="I98" s="9">
        <v>0.0067708333333333336</v>
      </c>
      <c r="J98" s="47">
        <v>0.017627314814814814</v>
      </c>
      <c r="K98" s="2">
        <f t="shared" si="14"/>
        <v>0.00681712962962963</v>
      </c>
      <c r="L98" s="2">
        <f t="shared" si="13"/>
        <v>4.6296296296296016E-05</v>
      </c>
      <c r="U98" s="11"/>
    </row>
    <row r="99" spans="1:21" ht="12.75">
      <c r="A99">
        <f t="shared" si="8"/>
        <v>88</v>
      </c>
      <c r="B99" s="2">
        <f t="shared" si="15"/>
        <v>0.0059130658436214</v>
      </c>
      <c r="C99" s="9">
        <v>0.005810185185185186</v>
      </c>
      <c r="D99" s="4">
        <v>205.8</v>
      </c>
      <c r="E99" s="1">
        <f t="shared" si="9"/>
        <v>0.5361793001665685</v>
      </c>
      <c r="F99" s="1">
        <f>lahto+E98</f>
        <v>1.030266234322947</v>
      </c>
      <c r="G99" s="40" t="str">
        <f>hiiht5</f>
        <v>Kiptoo</v>
      </c>
      <c r="I99" s="9">
        <v>0.005810185185185186</v>
      </c>
      <c r="J99" s="47">
        <v>0.023391203703703702</v>
      </c>
      <c r="K99" s="2">
        <f t="shared" si="14"/>
        <v>0.005763888888888888</v>
      </c>
      <c r="L99" s="2">
        <f t="shared" si="13"/>
        <v>4.629629629629775E-05</v>
      </c>
      <c r="U99" s="11"/>
    </row>
    <row r="100" spans="1:21" ht="12.75">
      <c r="A100">
        <f t="shared" si="8"/>
        <v>89</v>
      </c>
      <c r="B100" s="2">
        <f t="shared" si="15"/>
        <v>0.006227709190672153</v>
      </c>
      <c r="C100" s="9">
        <v>0.00636574074074074</v>
      </c>
      <c r="D100" s="4">
        <v>207.9</v>
      </c>
      <c r="E100" s="1">
        <f t="shared" si="9"/>
        <v>0.5424070093572406</v>
      </c>
      <c r="F100" s="1">
        <f aca="true" t="shared" si="16" ref="F100:F130">lahto+E99</f>
        <v>1.0361793001665685</v>
      </c>
      <c r="G100" s="40" t="str">
        <f>hiiht6</f>
        <v>Renoo</v>
      </c>
      <c r="I100" s="9">
        <v>0.00636574074074074</v>
      </c>
      <c r="J100" s="47">
        <v>0.02974537037037037</v>
      </c>
      <c r="K100" s="2">
        <f t="shared" si="14"/>
        <v>0.006354166666666668</v>
      </c>
      <c r="L100" s="2">
        <f t="shared" si="13"/>
        <v>1.1574074074072703E-05</v>
      </c>
      <c r="U100" s="11"/>
    </row>
    <row r="101" spans="1:21" ht="12.75">
      <c r="A101">
        <f t="shared" si="8"/>
        <v>90</v>
      </c>
      <c r="B101" s="2">
        <f t="shared" si="15"/>
        <v>0.005714591906721535</v>
      </c>
      <c r="C101" s="9">
        <v>0.005868055555555554</v>
      </c>
      <c r="D101" s="4">
        <v>210</v>
      </c>
      <c r="E101" s="1">
        <f t="shared" si="9"/>
        <v>0.5481216012639621</v>
      </c>
      <c r="F101" s="1">
        <f t="shared" si="16"/>
        <v>1.0424070093572406</v>
      </c>
      <c r="G101" s="41" t="str">
        <f>hiiht1</f>
        <v>Boit</v>
      </c>
      <c r="I101" s="9">
        <v>0.005868055555555554</v>
      </c>
      <c r="J101" s="47">
        <v>0.03560185185185185</v>
      </c>
      <c r="K101" s="2">
        <f t="shared" si="14"/>
        <v>0.00585648148148148</v>
      </c>
      <c r="L101" s="2">
        <f t="shared" si="13"/>
        <v>1.1574074074074438E-05</v>
      </c>
      <c r="U101" s="11"/>
    </row>
    <row r="102" spans="1:21" ht="12.75">
      <c r="A102">
        <f t="shared" si="8"/>
        <v>91</v>
      </c>
      <c r="B102" s="2">
        <f t="shared" si="15"/>
        <v>0.006970899470899472</v>
      </c>
      <c r="C102" s="9">
        <v>0.0070486111111111105</v>
      </c>
      <c r="D102" s="4">
        <v>212.1</v>
      </c>
      <c r="E102" s="1">
        <f t="shared" si="9"/>
        <v>0.5550925007348616</v>
      </c>
      <c r="F102" s="1">
        <f t="shared" si="16"/>
        <v>1.0481216012639623</v>
      </c>
      <c r="G102" s="41" t="str">
        <f>hiiht2</f>
        <v>Ariok</v>
      </c>
      <c r="I102" s="9">
        <v>0.0070486111111111105</v>
      </c>
      <c r="J102" s="47">
        <v>0.04263888888888889</v>
      </c>
      <c r="K102" s="2">
        <f t="shared" si="14"/>
        <v>0.007037037037037043</v>
      </c>
      <c r="L102" s="2">
        <f t="shared" si="13"/>
        <v>1.1574074074067499E-05</v>
      </c>
      <c r="U102" s="11"/>
    </row>
    <row r="103" spans="1:21" ht="12.75">
      <c r="A103">
        <f t="shared" si="8"/>
        <v>92</v>
      </c>
      <c r="B103" s="2">
        <f t="shared" si="15"/>
        <v>0.0059130658436214</v>
      </c>
      <c r="C103" s="9">
        <v>0.005868055555555554</v>
      </c>
      <c r="D103" s="4">
        <v>214.2</v>
      </c>
      <c r="E103" s="1">
        <f t="shared" si="9"/>
        <v>0.561005566578483</v>
      </c>
      <c r="F103" s="1">
        <f t="shared" si="16"/>
        <v>1.0550925007348617</v>
      </c>
      <c r="G103" s="44" t="str">
        <f>hiiht5</f>
        <v>Kiptoo</v>
      </c>
      <c r="I103" s="9">
        <v>0.005868055555555554</v>
      </c>
      <c r="J103" s="47">
        <v>0.048495370370370376</v>
      </c>
      <c r="K103" s="2">
        <f t="shared" si="14"/>
        <v>0.005856481481481483</v>
      </c>
      <c r="L103" s="2">
        <f t="shared" si="13"/>
        <v>1.1574074074070968E-05</v>
      </c>
      <c r="U103" s="11"/>
    </row>
    <row r="104" spans="1:21" ht="12.75">
      <c r="A104">
        <f t="shared" si="8"/>
        <v>93</v>
      </c>
      <c r="B104" s="2">
        <f t="shared" si="15"/>
        <v>0.006227709190672153</v>
      </c>
      <c r="C104" s="46">
        <v>0.006712962962962962</v>
      </c>
      <c r="D104" s="4">
        <v>216.3</v>
      </c>
      <c r="E104" s="1">
        <f t="shared" si="9"/>
        <v>0.5672332757691552</v>
      </c>
      <c r="F104" s="1">
        <f t="shared" si="16"/>
        <v>1.061005566578483</v>
      </c>
      <c r="G104" s="44" t="str">
        <f>hiiht6</f>
        <v>Renoo</v>
      </c>
      <c r="H104" s="46">
        <v>0.006712962962962962</v>
      </c>
      <c r="J104" s="47">
        <v>0.0552662037037037</v>
      </c>
      <c r="K104" s="2">
        <f t="shared" si="14"/>
        <v>0.006770833333333323</v>
      </c>
      <c r="L104" s="2">
        <f t="shared" si="13"/>
        <v>5.787037037036091E-05</v>
      </c>
      <c r="U104" s="11"/>
    </row>
    <row r="105" spans="1:21" ht="12.75">
      <c r="A105">
        <f t="shared" si="8"/>
        <v>94</v>
      </c>
      <c r="B105" s="2">
        <f t="shared" si="15"/>
        <v>0.005714591906721535</v>
      </c>
      <c r="C105" s="9">
        <v>0.00587962962962963</v>
      </c>
      <c r="D105" s="4">
        <v>218.4</v>
      </c>
      <c r="E105" s="1">
        <f t="shared" si="9"/>
        <v>0.5729478676758767</v>
      </c>
      <c r="F105" s="1">
        <f t="shared" si="16"/>
        <v>1.0672332757691552</v>
      </c>
      <c r="G105" s="29" t="str">
        <f>hiiht1</f>
        <v>Boit</v>
      </c>
      <c r="I105" s="9">
        <v>0.00587962962962963</v>
      </c>
      <c r="J105" s="47">
        <v>0.061134259259259256</v>
      </c>
      <c r="K105" s="2">
        <f t="shared" si="14"/>
        <v>0.005868055555555557</v>
      </c>
      <c r="L105" s="2">
        <f t="shared" si="13"/>
        <v>1.1574074074072703E-05</v>
      </c>
      <c r="U105" s="11"/>
    </row>
    <row r="106" spans="1:21" ht="12.75">
      <c r="A106">
        <f t="shared" si="8"/>
        <v>95</v>
      </c>
      <c r="B106" s="2">
        <f t="shared" si="15"/>
        <v>0.006970899470899472</v>
      </c>
      <c r="C106" s="9">
        <v>0.007025462962962963</v>
      </c>
      <c r="D106" s="4">
        <v>220.5</v>
      </c>
      <c r="E106" s="1">
        <f t="shared" si="9"/>
        <v>0.5799187671467761</v>
      </c>
      <c r="F106" s="1">
        <f t="shared" si="16"/>
        <v>1.0729478676758766</v>
      </c>
      <c r="G106" s="29" t="str">
        <f>hiiht2</f>
        <v>Ariok</v>
      </c>
      <c r="I106" s="9">
        <v>0.007025462962962963</v>
      </c>
      <c r="J106" s="47">
        <v>0.06815972222222222</v>
      </c>
      <c r="K106" s="2">
        <f t="shared" si="14"/>
        <v>0.0070254629629629625</v>
      </c>
      <c r="L106" s="2">
        <f t="shared" si="13"/>
        <v>8.673617379884035E-19</v>
      </c>
      <c r="U106" s="11"/>
    </row>
    <row r="107" spans="1:21" ht="12.75">
      <c r="A107">
        <f t="shared" si="8"/>
        <v>96</v>
      </c>
      <c r="B107" s="2">
        <f t="shared" si="15"/>
        <v>0.005714591906721535</v>
      </c>
      <c r="C107" s="9">
        <v>0.006168981481481481</v>
      </c>
      <c r="D107" s="4">
        <v>222.6</v>
      </c>
      <c r="E107" s="1">
        <f t="shared" si="9"/>
        <v>0.5856333590534977</v>
      </c>
      <c r="F107" s="1">
        <f t="shared" si="16"/>
        <v>1.079918767146776</v>
      </c>
      <c r="G107" s="29" t="str">
        <f>hiiht1</f>
        <v>Boit</v>
      </c>
      <c r="I107" s="9">
        <v>0.006168981481481481</v>
      </c>
      <c r="J107" s="47">
        <v>0.0743287037037037</v>
      </c>
      <c r="K107" s="2">
        <f t="shared" si="14"/>
        <v>0.006168981481481484</v>
      </c>
      <c r="L107" s="2">
        <f t="shared" si="13"/>
        <v>2.6020852139652106E-18</v>
      </c>
      <c r="U107" s="11"/>
    </row>
    <row r="108" spans="1:21" ht="12.75">
      <c r="A108">
        <f t="shared" si="8"/>
        <v>97</v>
      </c>
      <c r="B108" s="2">
        <f t="shared" si="15"/>
        <v>0.006970899470899472</v>
      </c>
      <c r="C108" s="9">
        <v>0.007175925925925926</v>
      </c>
      <c r="D108" s="4">
        <v>224.7</v>
      </c>
      <c r="E108" s="1">
        <f t="shared" si="9"/>
        <v>0.5926042585243971</v>
      </c>
      <c r="F108" s="1">
        <f t="shared" si="16"/>
        <v>1.0856333590534977</v>
      </c>
      <c r="G108" s="29" t="str">
        <f>hiiht2</f>
        <v>Ariok</v>
      </c>
      <c r="I108" s="9">
        <v>0.007175925925925926</v>
      </c>
      <c r="J108" s="47">
        <v>0.08149305555555555</v>
      </c>
      <c r="K108" s="2">
        <f t="shared" si="14"/>
        <v>0.007164351851851852</v>
      </c>
      <c r="L108" s="2">
        <f t="shared" si="13"/>
        <v>1.157407407407357E-05</v>
      </c>
      <c r="M108" t="s">
        <v>73</v>
      </c>
      <c r="U108" s="11"/>
    </row>
    <row r="109" spans="1:21" ht="12.75">
      <c r="A109">
        <f aca="true" t="shared" si="17" ref="A109:A172">A108+1</f>
        <v>98</v>
      </c>
      <c r="B109" s="2">
        <f t="shared" si="15"/>
        <v>0.005714591906721535</v>
      </c>
      <c r="C109" s="9">
        <v>0.006261574074074075</v>
      </c>
      <c r="D109" s="4">
        <v>226.8</v>
      </c>
      <c r="E109" s="1">
        <f aca="true" t="shared" si="18" ref="E109:E172">B109+E108</f>
        <v>0.5983188504311187</v>
      </c>
      <c r="F109" s="1">
        <f t="shared" si="16"/>
        <v>1.0926042585243971</v>
      </c>
      <c r="G109" s="30" t="str">
        <f>hiiht1</f>
        <v>Boit</v>
      </c>
      <c r="I109" s="9">
        <v>0.006261574074074075</v>
      </c>
      <c r="J109" s="47">
        <v>0.08773148148148148</v>
      </c>
      <c r="K109" s="2">
        <f t="shared" si="14"/>
        <v>0.006238425925925925</v>
      </c>
      <c r="L109" s="2">
        <f t="shared" si="13"/>
        <v>2.3148148148149743E-05</v>
      </c>
      <c r="M109" t="s">
        <v>74</v>
      </c>
      <c r="U109" s="11"/>
    </row>
    <row r="110" spans="1:21" ht="12.75">
      <c r="A110">
        <f t="shared" si="17"/>
        <v>99</v>
      </c>
      <c r="B110" s="2">
        <f t="shared" si="15"/>
        <v>0.006970899470899472</v>
      </c>
      <c r="C110" s="9">
        <v>0.007291666666666666</v>
      </c>
      <c r="D110" s="4">
        <v>228.9</v>
      </c>
      <c r="E110" s="1">
        <f t="shared" si="18"/>
        <v>0.6052897499020181</v>
      </c>
      <c r="F110" s="1">
        <f t="shared" si="16"/>
        <v>1.0983188504311188</v>
      </c>
      <c r="G110" s="30" t="str">
        <f>hiiht2</f>
        <v>Ariok</v>
      </c>
      <c r="I110" s="9">
        <v>0.007291666666666666</v>
      </c>
      <c r="J110" s="47">
        <v>0.0950462962962963</v>
      </c>
      <c r="K110" s="2">
        <f t="shared" si="14"/>
        <v>0.007314814814814816</v>
      </c>
      <c r="L110" s="2">
        <f t="shared" si="13"/>
        <v>2.3148148148149743E-05</v>
      </c>
      <c r="U110" s="11"/>
    </row>
    <row r="111" spans="1:21" ht="12.75">
      <c r="A111">
        <f t="shared" si="17"/>
        <v>100</v>
      </c>
      <c r="B111" s="2">
        <f t="shared" si="15"/>
        <v>0.005354662698412697</v>
      </c>
      <c r="C111" s="46">
        <v>0.005810185185185186</v>
      </c>
      <c r="D111" s="4">
        <v>231</v>
      </c>
      <c r="E111" s="1">
        <f t="shared" si="18"/>
        <v>0.6106444126004308</v>
      </c>
      <c r="F111" s="1">
        <f t="shared" si="16"/>
        <v>1.1052897499020182</v>
      </c>
      <c r="G111" s="34" t="str">
        <f>hiiht3</f>
        <v>Hazor</v>
      </c>
      <c r="H111" s="46">
        <v>0.005810185185185186</v>
      </c>
      <c r="J111" s="47">
        <v>0.10085648148148148</v>
      </c>
      <c r="K111" s="2">
        <f t="shared" si="14"/>
        <v>0.005810185185185182</v>
      </c>
      <c r="L111" s="2">
        <f t="shared" si="13"/>
        <v>3.469446951953614E-18</v>
      </c>
      <c r="U111" s="11"/>
    </row>
    <row r="112" spans="1:21" ht="12.75">
      <c r="A112">
        <f t="shared" si="17"/>
        <v>101</v>
      </c>
      <c r="B112" s="2">
        <f t="shared" si="15"/>
        <v>0.0063078703703703725</v>
      </c>
      <c r="C112" s="46">
        <v>0.007083333333333333</v>
      </c>
      <c r="D112" s="4">
        <v>233.1</v>
      </c>
      <c r="E112" s="1">
        <f t="shared" si="18"/>
        <v>0.6169522829708012</v>
      </c>
      <c r="F112" s="1">
        <f t="shared" si="16"/>
        <v>1.110644412600431</v>
      </c>
      <c r="G112" s="34" t="str">
        <f>hiiht4</f>
        <v>Keem</v>
      </c>
      <c r="H112" s="46">
        <v>0.007083333333333333</v>
      </c>
      <c r="J112" s="47">
        <v>0.10791666666666666</v>
      </c>
      <c r="K112" s="2">
        <f t="shared" si="14"/>
        <v>0.007060185185185183</v>
      </c>
      <c r="L112" s="2">
        <f t="shared" si="13"/>
        <v>2.3148148148149743E-05</v>
      </c>
      <c r="U112" s="11"/>
    </row>
    <row r="113" spans="1:21" ht="12.75">
      <c r="A113">
        <f t="shared" si="17"/>
        <v>102</v>
      </c>
      <c r="B113" s="2">
        <f t="shared" si="15"/>
        <v>0.005354662698412697</v>
      </c>
      <c r="C113" s="46">
        <v>0.005787037037037038</v>
      </c>
      <c r="D113" s="4">
        <v>235.2</v>
      </c>
      <c r="E113" s="1">
        <f t="shared" si="18"/>
        <v>0.6223069456692139</v>
      </c>
      <c r="F113" s="1">
        <f t="shared" si="16"/>
        <v>1.1169522829708012</v>
      </c>
      <c r="G113" s="29" t="str">
        <f>hiiht3</f>
        <v>Hazor</v>
      </c>
      <c r="H113" s="46">
        <v>0.005787037037037038</v>
      </c>
      <c r="J113" s="47">
        <v>0.11370370370370371</v>
      </c>
      <c r="K113" s="2">
        <f t="shared" si="14"/>
        <v>0.005787037037037049</v>
      </c>
      <c r="L113" s="2">
        <f t="shared" si="13"/>
        <v>1.1275702593849246E-17</v>
      </c>
      <c r="U113" s="11"/>
    </row>
    <row r="114" spans="1:21" ht="12.75">
      <c r="A114">
        <f t="shared" si="17"/>
        <v>103</v>
      </c>
      <c r="B114" s="2">
        <f t="shared" si="15"/>
        <v>0.0063078703703703725</v>
      </c>
      <c r="C114" s="46">
        <v>0.006851851851851852</v>
      </c>
      <c r="D114" s="4">
        <v>237.3</v>
      </c>
      <c r="E114" s="1">
        <f t="shared" si="18"/>
        <v>0.6286148160395842</v>
      </c>
      <c r="F114" s="1">
        <f t="shared" si="16"/>
        <v>1.1223069456692139</v>
      </c>
      <c r="G114" s="29" t="str">
        <f>hiiht4</f>
        <v>Keem</v>
      </c>
      <c r="H114" s="46">
        <v>0.006851851851851852</v>
      </c>
      <c r="I114" s="26"/>
      <c r="J114" s="49">
        <v>0.12056712962962964</v>
      </c>
      <c r="K114" s="2">
        <f t="shared" si="14"/>
        <v>0.006863425925925926</v>
      </c>
      <c r="L114" s="2">
        <f t="shared" si="13"/>
        <v>1.157407407407357E-05</v>
      </c>
      <c r="U114" s="11"/>
    </row>
    <row r="115" spans="1:21" ht="12.75">
      <c r="A115">
        <f t="shared" si="17"/>
        <v>104</v>
      </c>
      <c r="B115" s="2">
        <f t="shared" si="15"/>
        <v>0.005354662698412697</v>
      </c>
      <c r="C115" s="46">
        <v>0.005810185185185186</v>
      </c>
      <c r="D115" s="4">
        <v>239.4</v>
      </c>
      <c r="E115" s="1">
        <f t="shared" si="18"/>
        <v>0.6339694787379969</v>
      </c>
      <c r="F115" s="1">
        <f t="shared" si="16"/>
        <v>1.1286148160395841</v>
      </c>
      <c r="G115" s="30" t="str">
        <f>hiiht3</f>
        <v>Hazor</v>
      </c>
      <c r="H115" s="46">
        <v>0.005810185185185186</v>
      </c>
      <c r="I115" s="26"/>
      <c r="J115" s="49">
        <v>0.12636574074074072</v>
      </c>
      <c r="K115" s="2">
        <f t="shared" si="14"/>
        <v>0.005798611111111088</v>
      </c>
      <c r="L115" s="2">
        <f t="shared" si="13"/>
        <v>1.1574074074097856E-05</v>
      </c>
      <c r="U115" s="11"/>
    </row>
    <row r="116" spans="1:21" ht="12.75">
      <c r="A116">
        <f t="shared" si="17"/>
        <v>105</v>
      </c>
      <c r="B116" s="2">
        <f t="shared" si="15"/>
        <v>0.0063078703703703725</v>
      </c>
      <c r="C116" s="46">
        <v>0.006712962962962962</v>
      </c>
      <c r="D116" s="4">
        <v>241.5</v>
      </c>
      <c r="E116" s="1">
        <f t="shared" si="18"/>
        <v>0.6402773491083673</v>
      </c>
      <c r="F116" s="1">
        <f t="shared" si="16"/>
        <v>1.1339694787379968</v>
      </c>
      <c r="G116" s="30" t="str">
        <f>hiiht4</f>
        <v>Keem</v>
      </c>
      <c r="H116" s="46">
        <v>0.006712962962962962</v>
      </c>
      <c r="I116" s="27"/>
      <c r="J116" s="48">
        <v>0.13310185185185186</v>
      </c>
      <c r="K116" s="2">
        <f t="shared" si="14"/>
        <v>0.006736111111111137</v>
      </c>
      <c r="L116" s="2">
        <f t="shared" si="13"/>
        <v>2.3148148148174896E-05</v>
      </c>
      <c r="U116" s="11"/>
    </row>
    <row r="117" spans="1:21" ht="12.75">
      <c r="A117">
        <f t="shared" si="17"/>
        <v>106</v>
      </c>
      <c r="B117" s="2">
        <f t="shared" si="15"/>
        <v>0.005714591906721535</v>
      </c>
      <c r="C117" s="46">
        <v>0.006840277777777778</v>
      </c>
      <c r="D117" s="4">
        <v>243.6</v>
      </c>
      <c r="E117" s="1">
        <f t="shared" si="18"/>
        <v>0.6459919410150888</v>
      </c>
      <c r="F117" s="1">
        <f t="shared" si="16"/>
        <v>1.1402773491083673</v>
      </c>
      <c r="G117" s="28" t="str">
        <f>hiiht1</f>
        <v>Boit</v>
      </c>
      <c r="H117" s="46">
        <v>0.006840277777777778</v>
      </c>
      <c r="I117" s="27"/>
      <c r="J117" s="48">
        <v>0.1399189814814815</v>
      </c>
      <c r="K117" s="2">
        <f t="shared" si="14"/>
        <v>0.006817129629629631</v>
      </c>
      <c r="L117" s="2">
        <f t="shared" si="13"/>
        <v>2.3148148148146273E-05</v>
      </c>
      <c r="U117" s="11"/>
    </row>
    <row r="118" spans="1:21" ht="12.75">
      <c r="A118">
        <f t="shared" si="17"/>
        <v>107</v>
      </c>
      <c r="B118" s="2">
        <f t="shared" si="15"/>
        <v>0.006970899470899472</v>
      </c>
      <c r="C118" s="9">
        <v>0.007291666666666666</v>
      </c>
      <c r="D118" s="4">
        <v>245.7</v>
      </c>
      <c r="E118" s="1">
        <f t="shared" si="18"/>
        <v>0.6529628404859883</v>
      </c>
      <c r="F118" s="1">
        <f t="shared" si="16"/>
        <v>1.145991941015089</v>
      </c>
      <c r="G118" s="28" t="str">
        <f>hiiht2</f>
        <v>Ariok</v>
      </c>
      <c r="I118" s="9">
        <v>0.007291666666666666</v>
      </c>
      <c r="J118" s="47">
        <v>0.14721064814814813</v>
      </c>
      <c r="K118" s="2">
        <f t="shared" si="14"/>
        <v>0.007291666666666641</v>
      </c>
      <c r="L118" s="2">
        <f t="shared" si="13"/>
        <v>2.5153490401663703E-17</v>
      </c>
      <c r="U118" s="11"/>
    </row>
    <row r="119" spans="1:21" ht="12.75">
      <c r="A119">
        <f t="shared" si="17"/>
        <v>108</v>
      </c>
      <c r="B119" s="2">
        <f t="shared" si="15"/>
        <v>0.005714591906721535</v>
      </c>
      <c r="C119" s="9">
        <v>0.0061342592592592594</v>
      </c>
      <c r="D119" s="4">
        <v>247.8</v>
      </c>
      <c r="E119" s="1">
        <f t="shared" si="18"/>
        <v>0.6586774323927098</v>
      </c>
      <c r="F119" s="1">
        <f t="shared" si="16"/>
        <v>1.1529628404859884</v>
      </c>
      <c r="G119" s="28" t="str">
        <f>hiiht1</f>
        <v>Boit</v>
      </c>
      <c r="I119" s="9">
        <v>0.0061342592592592594</v>
      </c>
      <c r="J119" s="47">
        <v>0.15335648148148148</v>
      </c>
      <c r="K119" s="2">
        <f t="shared" si="14"/>
        <v>0.00614583333333335</v>
      </c>
      <c r="L119" s="2">
        <f t="shared" si="13"/>
        <v>1.1574074074090918E-05</v>
      </c>
      <c r="U119" s="11"/>
    </row>
    <row r="120" spans="1:21" ht="12.75">
      <c r="A120">
        <f t="shared" si="17"/>
        <v>109</v>
      </c>
      <c r="B120" s="2">
        <f t="shared" si="15"/>
        <v>0.006970899470899472</v>
      </c>
      <c r="C120" s="9">
        <v>0.007638888888888889</v>
      </c>
      <c r="D120" s="4">
        <v>249.9</v>
      </c>
      <c r="E120" s="1">
        <f t="shared" si="18"/>
        <v>0.6656483318636093</v>
      </c>
      <c r="F120" s="1">
        <f t="shared" si="16"/>
        <v>1.1586774323927098</v>
      </c>
      <c r="G120" s="28" t="str">
        <f>hiiht2</f>
        <v>Ariok</v>
      </c>
      <c r="I120" s="9">
        <v>0.007638888888888889</v>
      </c>
      <c r="J120" s="47">
        <v>0.1609837962962963</v>
      </c>
      <c r="K120" s="2">
        <f t="shared" si="14"/>
        <v>0.007627314814814823</v>
      </c>
      <c r="L120" s="2">
        <f t="shared" si="13"/>
        <v>1.1574074074065764E-05</v>
      </c>
      <c r="U120" s="11"/>
    </row>
    <row r="121" spans="1:21" ht="12.75">
      <c r="A121">
        <f t="shared" si="17"/>
        <v>110</v>
      </c>
      <c r="B121" s="2">
        <f t="shared" si="15"/>
        <v>0.005714591906721535</v>
      </c>
      <c r="C121" s="9">
        <v>0.006354166666666667</v>
      </c>
      <c r="D121" s="4">
        <v>252</v>
      </c>
      <c r="E121" s="1">
        <f t="shared" si="18"/>
        <v>0.6713629237703308</v>
      </c>
      <c r="F121" s="1">
        <f t="shared" si="16"/>
        <v>1.1656483318636093</v>
      </c>
      <c r="G121" s="33" t="str">
        <f>hiiht1</f>
        <v>Boit</v>
      </c>
      <c r="I121" s="9">
        <v>0.006354166666666667</v>
      </c>
      <c r="J121" s="47">
        <v>0.16733796296296297</v>
      </c>
      <c r="K121" s="2">
        <f t="shared" si="14"/>
        <v>0.006354166666666661</v>
      </c>
      <c r="L121" s="2">
        <f t="shared" si="13"/>
        <v>6.071532165918825E-18</v>
      </c>
      <c r="U121" s="11"/>
    </row>
    <row r="122" spans="1:21" ht="12.75">
      <c r="A122">
        <f t="shared" si="17"/>
        <v>111</v>
      </c>
      <c r="B122" s="2">
        <f t="shared" si="15"/>
        <v>0.006970899470899472</v>
      </c>
      <c r="C122" s="9">
        <v>0.007870370370370371</v>
      </c>
      <c r="D122" s="4">
        <v>254.1</v>
      </c>
      <c r="E122" s="1">
        <f t="shared" si="18"/>
        <v>0.6783338232412303</v>
      </c>
      <c r="F122" s="1">
        <f t="shared" si="16"/>
        <v>1.1713629237703307</v>
      </c>
      <c r="G122" s="33" t="str">
        <f>hiiht2</f>
        <v>Ariok</v>
      </c>
      <c r="I122" s="9">
        <v>0.007870370370370371</v>
      </c>
      <c r="J122" s="47">
        <v>0.1751736111111111</v>
      </c>
      <c r="K122" s="2">
        <f t="shared" si="14"/>
        <v>0.007835648148148133</v>
      </c>
      <c r="L122" s="2">
        <f t="shared" si="13"/>
        <v>3.472222222223806E-05</v>
      </c>
      <c r="U122" s="11"/>
    </row>
    <row r="123" spans="1:21" ht="12.75">
      <c r="A123">
        <f t="shared" si="17"/>
        <v>112</v>
      </c>
      <c r="B123" s="2">
        <f t="shared" si="15"/>
        <v>0.005354662698412697</v>
      </c>
      <c r="C123" s="9">
        <v>0.0050810185185185186</v>
      </c>
      <c r="D123" s="4">
        <v>256.2</v>
      </c>
      <c r="E123" s="1">
        <f t="shared" si="18"/>
        <v>0.6836884859396429</v>
      </c>
      <c r="F123" s="1">
        <f t="shared" si="16"/>
        <v>1.1783338232412301</v>
      </c>
      <c r="G123" s="32" t="str">
        <f>hiiht3</f>
        <v>Hazor</v>
      </c>
      <c r="I123" s="9">
        <v>0.0050810185185185186</v>
      </c>
      <c r="J123" s="47">
        <v>0.18032407407407405</v>
      </c>
      <c r="K123" s="2">
        <f t="shared" si="14"/>
        <v>0.005150462962962954</v>
      </c>
      <c r="L123" s="2">
        <f t="shared" si="13"/>
        <v>6.944444444443535E-05</v>
      </c>
      <c r="U123" s="11"/>
    </row>
    <row r="124" spans="1:21" ht="12.75">
      <c r="A124">
        <f t="shared" si="17"/>
        <v>113</v>
      </c>
      <c r="B124" s="2">
        <f t="shared" si="15"/>
        <v>0.0063078703703703725</v>
      </c>
      <c r="C124" s="9">
        <v>0.005625</v>
      </c>
      <c r="D124" s="4">
        <v>258.3</v>
      </c>
      <c r="E124" s="1">
        <f t="shared" si="18"/>
        <v>0.6899963563100133</v>
      </c>
      <c r="F124" s="1">
        <f t="shared" si="16"/>
        <v>1.1836884859396428</v>
      </c>
      <c r="G124" s="32" t="str">
        <f>hiiht4</f>
        <v>Keem</v>
      </c>
      <c r="I124" s="9">
        <v>0.005625</v>
      </c>
      <c r="J124" s="47">
        <v>0.18596064814814817</v>
      </c>
      <c r="K124" s="2">
        <f t="shared" si="14"/>
        <v>0.005636574074074113</v>
      </c>
      <c r="L124" s="2">
        <f t="shared" si="13"/>
        <v>1.1574074074113469E-05</v>
      </c>
      <c r="U124" s="11"/>
    </row>
    <row r="125" spans="1:21" ht="12.75">
      <c r="A125">
        <f t="shared" si="17"/>
        <v>114</v>
      </c>
      <c r="B125" s="2">
        <f t="shared" si="15"/>
        <v>0.005354662698412697</v>
      </c>
      <c r="C125" s="9">
        <v>0.0051504629629629635</v>
      </c>
      <c r="D125" s="4">
        <v>260.4</v>
      </c>
      <c r="E125" s="1">
        <f t="shared" si="18"/>
        <v>0.695351019008426</v>
      </c>
      <c r="F125" s="1">
        <f t="shared" si="16"/>
        <v>1.1899963563100133</v>
      </c>
      <c r="G125" s="28" t="str">
        <f>hiiht3</f>
        <v>Hazor</v>
      </c>
      <c r="I125" s="9">
        <v>0.0051504629629629635</v>
      </c>
      <c r="J125" s="47">
        <v>0.19111111111111112</v>
      </c>
      <c r="K125" s="2">
        <f t="shared" si="14"/>
        <v>0.005150462962962954</v>
      </c>
      <c r="L125" s="2">
        <f t="shared" si="13"/>
        <v>9.540979117872439E-18</v>
      </c>
      <c r="U125" s="11"/>
    </row>
    <row r="126" spans="1:21" ht="12.75">
      <c r="A126">
        <f t="shared" si="17"/>
        <v>115</v>
      </c>
      <c r="B126" s="2">
        <f t="shared" si="15"/>
        <v>0.0063078703703703725</v>
      </c>
      <c r="C126" s="9">
        <v>0.006180555555555556</v>
      </c>
      <c r="D126" s="4">
        <v>262.5</v>
      </c>
      <c r="E126" s="1">
        <f t="shared" si="18"/>
        <v>0.7016588893787964</v>
      </c>
      <c r="F126" s="1">
        <f t="shared" si="16"/>
        <v>1.195351019008426</v>
      </c>
      <c r="G126" s="28" t="str">
        <f>hiiht4</f>
        <v>Keem</v>
      </c>
      <c r="I126" s="9">
        <v>0.006180555555555556</v>
      </c>
      <c r="J126" s="47">
        <v>0.1972800925925926</v>
      </c>
      <c r="K126" s="2">
        <f t="shared" si="14"/>
        <v>0.006168981481481484</v>
      </c>
      <c r="L126" s="2">
        <f t="shared" si="13"/>
        <v>1.1574074074072703E-05</v>
      </c>
      <c r="M126" t="s">
        <v>71</v>
      </c>
      <c r="U126" s="11"/>
    </row>
    <row r="127" spans="1:21" ht="12.75">
      <c r="A127">
        <f t="shared" si="17"/>
        <v>116</v>
      </c>
      <c r="B127" s="2">
        <f t="shared" si="15"/>
        <v>0.005354662698412697</v>
      </c>
      <c r="C127" s="9">
        <v>0.005405092592592592</v>
      </c>
      <c r="D127" s="4">
        <v>264.6</v>
      </c>
      <c r="E127" s="1">
        <f t="shared" si="18"/>
        <v>0.7070135520772091</v>
      </c>
      <c r="F127" s="1">
        <f t="shared" si="16"/>
        <v>1.2016588893787965</v>
      </c>
      <c r="G127" s="32" t="str">
        <f>hiiht3</f>
        <v>Hazor</v>
      </c>
      <c r="I127" s="9">
        <v>0.005405092592592592</v>
      </c>
      <c r="J127" s="47">
        <v>0.20270833333333335</v>
      </c>
      <c r="K127" s="2">
        <f t="shared" si="14"/>
        <v>0.005428240740740747</v>
      </c>
      <c r="L127" s="2">
        <f t="shared" si="13"/>
        <v>2.3148148148154947E-05</v>
      </c>
      <c r="M127" t="s">
        <v>72</v>
      </c>
      <c r="U127" s="11"/>
    </row>
    <row r="128" spans="1:21" ht="12.75">
      <c r="A128">
        <f t="shared" si="17"/>
        <v>117</v>
      </c>
      <c r="B128" s="2">
        <f aca="true" t="shared" si="19" ref="B128:B157">VLOOKUP(G128,henk,2,FALSE)*matka</f>
        <v>0.0063078703703703725</v>
      </c>
      <c r="C128" s="9">
        <v>0.00556712962962963</v>
      </c>
      <c r="D128" s="4">
        <v>266.7</v>
      </c>
      <c r="E128" s="1">
        <f t="shared" si="18"/>
        <v>0.7133214224475795</v>
      </c>
      <c r="F128" s="1">
        <f t="shared" si="16"/>
        <v>1.2070135520772092</v>
      </c>
      <c r="G128" s="32" t="str">
        <f>hiiht4</f>
        <v>Keem</v>
      </c>
      <c r="I128" s="9">
        <v>0.00556712962962963</v>
      </c>
      <c r="J128" s="47">
        <v>0.20824074074074073</v>
      </c>
      <c r="K128" s="2">
        <f t="shared" si="14"/>
        <v>0.005532407407407375</v>
      </c>
      <c r="L128" s="2">
        <f t="shared" si="13"/>
        <v>3.4722222222255406E-05</v>
      </c>
      <c r="U128" s="11"/>
    </row>
    <row r="129" spans="1:21" ht="12.75">
      <c r="A129">
        <f t="shared" si="17"/>
        <v>118</v>
      </c>
      <c r="B129" s="2">
        <f t="shared" si="19"/>
        <v>0.0059130658436214</v>
      </c>
      <c r="C129" s="9">
        <v>0.005648148148148148</v>
      </c>
      <c r="D129" s="4">
        <v>268.8</v>
      </c>
      <c r="E129" s="1">
        <f t="shared" si="18"/>
        <v>0.7192344882912008</v>
      </c>
      <c r="F129" s="1">
        <f t="shared" si="16"/>
        <v>1.2133214224475795</v>
      </c>
      <c r="G129" s="35" t="str">
        <f>hiiht5</f>
        <v>Kiptoo</v>
      </c>
      <c r="I129" s="9">
        <v>0.005648148148148148</v>
      </c>
      <c r="J129" s="47">
        <v>0.21387731481481484</v>
      </c>
      <c r="K129" s="2">
        <f t="shared" si="14"/>
        <v>0.005636574074074113</v>
      </c>
      <c r="L129" s="2">
        <f t="shared" si="13"/>
        <v>1.1574074074034539E-05</v>
      </c>
      <c r="U129" s="11"/>
    </row>
    <row r="130" spans="1:21" ht="12.75">
      <c r="A130">
        <f t="shared" si="17"/>
        <v>119</v>
      </c>
      <c r="B130" s="2">
        <f t="shared" si="19"/>
        <v>0.006227709190672153</v>
      </c>
      <c r="C130" s="9">
        <v>0.00619212962962963</v>
      </c>
      <c r="D130" s="4">
        <v>270.9</v>
      </c>
      <c r="E130" s="1">
        <f t="shared" si="18"/>
        <v>0.725462197481873</v>
      </c>
      <c r="F130" s="1">
        <f t="shared" si="16"/>
        <v>1.219234488291201</v>
      </c>
      <c r="G130" s="35" t="str">
        <f>hiiht6</f>
        <v>Renoo</v>
      </c>
      <c r="I130" s="9">
        <v>0.00619212962962963</v>
      </c>
      <c r="J130" s="47">
        <v>0.22013888888888888</v>
      </c>
      <c r="K130" s="2">
        <f t="shared" si="14"/>
        <v>0.006261574074074044</v>
      </c>
      <c r="L130" s="2">
        <f t="shared" si="13"/>
        <v>6.944444444441453E-05</v>
      </c>
      <c r="U130" s="11"/>
    </row>
    <row r="131" spans="1:21" ht="12.75">
      <c r="A131">
        <f t="shared" si="17"/>
        <v>120</v>
      </c>
      <c r="B131" s="2">
        <f t="shared" si="19"/>
        <v>0.0059130658436214</v>
      </c>
      <c r="C131" s="9">
        <v>0.005648148148148148</v>
      </c>
      <c r="D131" s="4">
        <v>273</v>
      </c>
      <c r="E131" s="1">
        <f t="shared" si="18"/>
        <v>0.7313752633254944</v>
      </c>
      <c r="F131" s="1">
        <f aca="true" t="shared" si="20" ref="F131:F160">lahto+E130</f>
        <v>1.225462197481873</v>
      </c>
      <c r="G131" s="28" t="str">
        <f>hiiht5</f>
        <v>Kiptoo</v>
      </c>
      <c r="I131" s="9">
        <v>0.005648148148148148</v>
      </c>
      <c r="J131" s="47">
        <v>0.22576388888888888</v>
      </c>
      <c r="K131" s="2">
        <f t="shared" si="14"/>
        <v>0.005624999999999991</v>
      </c>
      <c r="L131" s="2">
        <f t="shared" si="13"/>
        <v>2.3148148148156682E-05</v>
      </c>
      <c r="U131" s="11"/>
    </row>
    <row r="132" spans="1:21" ht="12.75">
      <c r="A132">
        <f t="shared" si="17"/>
        <v>121</v>
      </c>
      <c r="B132" s="2">
        <f t="shared" si="19"/>
        <v>0.006227709190672153</v>
      </c>
      <c r="C132" s="46">
        <v>0.006539351851851852</v>
      </c>
      <c r="D132" s="4">
        <v>275.1</v>
      </c>
      <c r="E132" s="1">
        <f t="shared" si="18"/>
        <v>0.7376029725161666</v>
      </c>
      <c r="F132" s="1">
        <f t="shared" si="20"/>
        <v>1.2313752633254944</v>
      </c>
      <c r="G132" s="28" t="str">
        <f>hiiht6</f>
        <v>Renoo</v>
      </c>
      <c r="H132" s="46">
        <v>0.006539351851851852</v>
      </c>
      <c r="I132" s="26"/>
      <c r="J132" s="49">
        <v>0.23230324074074074</v>
      </c>
      <c r="K132" s="2">
        <f t="shared" si="14"/>
        <v>0.006539351851851866</v>
      </c>
      <c r="L132" s="2">
        <f t="shared" si="13"/>
        <v>1.3877787807814457E-17</v>
      </c>
      <c r="U132" s="11"/>
    </row>
    <row r="133" spans="1:21" ht="12.75">
      <c r="A133">
        <f t="shared" si="17"/>
        <v>122</v>
      </c>
      <c r="B133" s="2">
        <f t="shared" si="19"/>
        <v>0.0059130658436214</v>
      </c>
      <c r="C133" s="9">
        <v>0.005798611111111111</v>
      </c>
      <c r="D133" s="4">
        <v>277.2</v>
      </c>
      <c r="E133" s="1">
        <f t="shared" si="18"/>
        <v>0.743516038359788</v>
      </c>
      <c r="F133" s="1">
        <f t="shared" si="20"/>
        <v>1.2376029725161666</v>
      </c>
      <c r="G133" s="32" t="str">
        <f>hiiht5</f>
        <v>Kiptoo</v>
      </c>
      <c r="I133" s="9">
        <v>0.005798611111111111</v>
      </c>
      <c r="J133" s="47">
        <v>0.23810185185185184</v>
      </c>
      <c r="K133" s="2">
        <f t="shared" si="14"/>
        <v>0.005798611111111102</v>
      </c>
      <c r="L133" s="2">
        <f t="shared" si="13"/>
        <v>9.540979117872439E-18</v>
      </c>
      <c r="U133" s="11"/>
    </row>
    <row r="134" spans="1:21" ht="12.75">
      <c r="A134">
        <f t="shared" si="17"/>
        <v>123</v>
      </c>
      <c r="B134" s="2">
        <f t="shared" si="19"/>
        <v>0.006227709190672153</v>
      </c>
      <c r="C134" s="9">
        <v>0.006539351851851852</v>
      </c>
      <c r="D134" s="4">
        <v>279.3</v>
      </c>
      <c r="E134" s="1">
        <f t="shared" si="18"/>
        <v>0.7497437475504601</v>
      </c>
      <c r="F134" s="1">
        <f t="shared" si="20"/>
        <v>1.2435160383597879</v>
      </c>
      <c r="G134" s="32" t="str">
        <f>hiiht6</f>
        <v>Renoo</v>
      </c>
      <c r="I134" s="9">
        <v>0.006539351851851852</v>
      </c>
      <c r="J134" s="47">
        <v>0.24461805555555557</v>
      </c>
      <c r="K134" s="2">
        <f t="shared" si="14"/>
        <v>0.006516203703703732</v>
      </c>
      <c r="L134" s="2">
        <f t="shared" si="13"/>
        <v>2.3148148148119385E-05</v>
      </c>
      <c r="U134" s="11"/>
    </row>
    <row r="135" spans="1:21" ht="12.75">
      <c r="A135">
        <f>A134+1</f>
        <v>124</v>
      </c>
      <c r="B135" s="2">
        <f t="shared" si="19"/>
        <v>0.005354662698412697</v>
      </c>
      <c r="C135" s="9">
        <v>0.0052662037037037035</v>
      </c>
      <c r="D135" s="4">
        <v>281.4</v>
      </c>
      <c r="E135" s="1">
        <f>B135+E134</f>
        <v>0.7550984102488728</v>
      </c>
      <c r="F135" s="1">
        <f>lahto+E134</f>
        <v>1.2497437475504602</v>
      </c>
      <c r="G135" s="42" t="str">
        <f>hiiht3</f>
        <v>Hazor</v>
      </c>
      <c r="I135" s="9">
        <v>0.0052662037037037035</v>
      </c>
      <c r="J135" s="47">
        <v>0.2498611111111111</v>
      </c>
      <c r="K135" s="2">
        <f t="shared" si="14"/>
        <v>0.005243055555555515</v>
      </c>
      <c r="L135" s="2">
        <f t="shared" si="13"/>
        <v>2.3148148148188774E-05</v>
      </c>
      <c r="U135" s="11"/>
    </row>
    <row r="136" spans="1:21" ht="12.75">
      <c r="A136">
        <f t="shared" si="17"/>
        <v>125</v>
      </c>
      <c r="B136" s="2">
        <f t="shared" si="19"/>
        <v>0.0063078703703703725</v>
      </c>
      <c r="C136" s="9">
        <v>0.005821759259259259</v>
      </c>
      <c r="D136" s="4">
        <v>283.5</v>
      </c>
      <c r="E136" s="1">
        <f t="shared" si="18"/>
        <v>0.7614062806192432</v>
      </c>
      <c r="F136" s="1">
        <f t="shared" si="20"/>
        <v>1.255098410248873</v>
      </c>
      <c r="G136" s="42" t="str">
        <f>hiiht4</f>
        <v>Keem</v>
      </c>
      <c r="I136" s="9">
        <v>0.005821759259259259</v>
      </c>
      <c r="J136" s="47">
        <v>0.25569444444444445</v>
      </c>
      <c r="K136" s="2">
        <f t="shared" si="14"/>
        <v>0.005833333333333357</v>
      </c>
      <c r="L136" s="2">
        <f t="shared" si="13"/>
        <v>1.1574074074097856E-05</v>
      </c>
      <c r="U136" s="11"/>
    </row>
    <row r="137" spans="1:21" ht="12.75">
      <c r="A137">
        <f t="shared" si="17"/>
        <v>126</v>
      </c>
      <c r="B137" s="2">
        <f t="shared" si="19"/>
        <v>0.005354662698412697</v>
      </c>
      <c r="C137" s="9">
        <v>0.005509259259259259</v>
      </c>
      <c r="D137" s="4">
        <v>285.6</v>
      </c>
      <c r="E137" s="1">
        <f t="shared" si="18"/>
        <v>0.7667609433176559</v>
      </c>
      <c r="F137" s="1">
        <f t="shared" si="20"/>
        <v>1.2614062806192432</v>
      </c>
      <c r="G137" s="43" t="str">
        <f>hiiht3</f>
        <v>Hazor</v>
      </c>
      <c r="I137" s="9">
        <v>0.005509259259259259</v>
      </c>
      <c r="J137" s="47">
        <v>0.2611921296296296</v>
      </c>
      <c r="K137" s="2">
        <f t="shared" si="14"/>
        <v>0.005497685185185175</v>
      </c>
      <c r="L137" s="2">
        <f t="shared" si="13"/>
        <v>1.1574074074083979E-05</v>
      </c>
      <c r="U137" s="11"/>
    </row>
    <row r="138" spans="1:21" ht="12.75">
      <c r="A138">
        <f t="shared" si="17"/>
        <v>127</v>
      </c>
      <c r="B138" s="2">
        <f t="shared" si="19"/>
        <v>0.0063078703703703725</v>
      </c>
      <c r="C138" s="9">
        <v>0.006539351851851852</v>
      </c>
      <c r="D138" s="4">
        <v>287.7</v>
      </c>
      <c r="E138" s="1">
        <f t="shared" si="18"/>
        <v>0.7730688136880263</v>
      </c>
      <c r="F138" s="1">
        <f t="shared" si="20"/>
        <v>1.2667609433176559</v>
      </c>
      <c r="G138" s="43" t="str">
        <f>hiiht4</f>
        <v>Keem</v>
      </c>
      <c r="I138" s="9">
        <v>0.006539351851851852</v>
      </c>
      <c r="J138" s="47">
        <v>0.26773148148148146</v>
      </c>
      <c r="K138" s="2">
        <f t="shared" si="14"/>
        <v>0.006539351851851838</v>
      </c>
      <c r="L138" s="2">
        <f t="shared" si="13"/>
        <v>1.3877787807814457E-17</v>
      </c>
      <c r="U138" s="11"/>
    </row>
    <row r="139" spans="1:21" ht="12.75">
      <c r="A139">
        <f t="shared" si="17"/>
        <v>128</v>
      </c>
      <c r="B139" s="2">
        <f t="shared" si="19"/>
        <v>0.0059130658436214</v>
      </c>
      <c r="C139" s="46">
        <v>0.006608796296296297</v>
      </c>
      <c r="D139" s="4">
        <v>289.8</v>
      </c>
      <c r="E139" s="1">
        <f t="shared" si="18"/>
        <v>0.7789818795316477</v>
      </c>
      <c r="F139" s="1">
        <f t="shared" si="20"/>
        <v>1.2730688136880262</v>
      </c>
      <c r="G139" s="42" t="str">
        <f>hiiht5</f>
        <v>Kiptoo</v>
      </c>
      <c r="H139" s="46">
        <v>0.006608796296296297</v>
      </c>
      <c r="I139" s="26"/>
      <c r="J139" s="49">
        <v>0.27435185185185185</v>
      </c>
      <c r="K139" s="2">
        <f t="shared" si="14"/>
        <v>0.0066203703703703876</v>
      </c>
      <c r="L139" s="2">
        <f t="shared" si="13"/>
        <v>1.1574074074090918E-05</v>
      </c>
      <c r="U139" s="11"/>
    </row>
    <row r="140" spans="1:21" ht="12.75">
      <c r="A140">
        <f t="shared" si="17"/>
        <v>129</v>
      </c>
      <c r="B140" s="2">
        <f t="shared" si="19"/>
        <v>0.006227709190672153</v>
      </c>
      <c r="C140" s="9">
        <v>0.006539351851851852</v>
      </c>
      <c r="D140" s="4">
        <v>291.9</v>
      </c>
      <c r="E140" s="1">
        <f t="shared" si="18"/>
        <v>0.7852095887223198</v>
      </c>
      <c r="F140" s="1">
        <f t="shared" si="20"/>
        <v>1.2789818795316477</v>
      </c>
      <c r="G140" s="42" t="str">
        <f>hiiht6</f>
        <v>Renoo</v>
      </c>
      <c r="I140" s="9">
        <v>0.006539351851851852</v>
      </c>
      <c r="J140" s="47">
        <v>0.28087962962962965</v>
      </c>
      <c r="K140" s="2">
        <f t="shared" si="14"/>
        <v>0.006527777777777799</v>
      </c>
      <c r="L140" s="2">
        <f aca="true" t="shared" si="21" ref="L140:L175">ABS(C140-K140)</f>
        <v>1.1574074074052754E-05</v>
      </c>
      <c r="U140" s="11"/>
    </row>
    <row r="141" spans="1:21" ht="12.75">
      <c r="A141">
        <f t="shared" si="17"/>
        <v>130</v>
      </c>
      <c r="B141" s="2">
        <f t="shared" si="19"/>
        <v>0.005354662698412697</v>
      </c>
      <c r="C141" s="9">
        <v>0.005451388888888888</v>
      </c>
      <c r="D141" s="4">
        <v>294</v>
      </c>
      <c r="E141" s="1">
        <f t="shared" si="18"/>
        <v>0.7905642514207325</v>
      </c>
      <c r="F141" s="1">
        <f t="shared" si="20"/>
        <v>1.2852095887223198</v>
      </c>
      <c r="G141" s="42" t="str">
        <f>hiiht3</f>
        <v>Hazor</v>
      </c>
      <c r="I141" s="9">
        <v>0.005451388888888888</v>
      </c>
      <c r="J141" s="47">
        <v>0.28633101851851855</v>
      </c>
      <c r="K141" s="2">
        <f t="shared" si="14"/>
        <v>0.005451388888888908</v>
      </c>
      <c r="L141" s="2">
        <f t="shared" si="21"/>
        <v>1.9949319973733282E-17</v>
      </c>
      <c r="M141" t="s">
        <v>57</v>
      </c>
      <c r="U141" s="11"/>
    </row>
    <row r="142" spans="1:21" ht="12.75">
      <c r="A142">
        <f t="shared" si="17"/>
        <v>131</v>
      </c>
      <c r="B142" s="2">
        <f t="shared" si="19"/>
        <v>0.0063078703703703725</v>
      </c>
      <c r="C142" s="9">
        <v>0.006354166666666667</v>
      </c>
      <c r="D142" s="4">
        <v>296.1</v>
      </c>
      <c r="E142" s="1">
        <f t="shared" si="18"/>
        <v>0.7968721217911029</v>
      </c>
      <c r="F142" s="1">
        <f t="shared" si="20"/>
        <v>1.2905642514207325</v>
      </c>
      <c r="G142" s="42" t="str">
        <f>hiiht4</f>
        <v>Keem</v>
      </c>
      <c r="I142" s="9">
        <v>0.006354166666666667</v>
      </c>
      <c r="J142" s="47">
        <v>0.2926736111111111</v>
      </c>
      <c r="K142" s="2">
        <f t="shared" si="14"/>
        <v>0.006342592592592566</v>
      </c>
      <c r="L142" s="2">
        <f t="shared" si="21"/>
        <v>1.1574074074100459E-05</v>
      </c>
      <c r="M142" t="s">
        <v>58</v>
      </c>
      <c r="U142" s="11"/>
    </row>
    <row r="143" spans="1:21" ht="12.75">
      <c r="A143">
        <f t="shared" si="17"/>
        <v>132</v>
      </c>
      <c r="B143" s="2">
        <f t="shared" si="19"/>
        <v>0.0059130658436214</v>
      </c>
      <c r="C143" s="46">
        <v>0.006527777777777778</v>
      </c>
      <c r="D143" s="4">
        <v>298.2</v>
      </c>
      <c r="E143" s="1">
        <f t="shared" si="18"/>
        <v>0.8027851876347243</v>
      </c>
      <c r="F143" s="1">
        <f t="shared" si="20"/>
        <v>1.296872121791103</v>
      </c>
      <c r="G143" s="42" t="str">
        <f>hiiht5</f>
        <v>Kiptoo</v>
      </c>
      <c r="H143" s="46">
        <v>0.006527777777777778</v>
      </c>
      <c r="J143" s="47">
        <v>0.2991898148148148</v>
      </c>
      <c r="K143" s="2">
        <f aca="true" t="shared" si="22" ref="K143:K175">J143-J142</f>
        <v>0.006516203703703705</v>
      </c>
      <c r="L143" s="2">
        <f t="shared" si="21"/>
        <v>1.157407407407357E-05</v>
      </c>
      <c r="U143" s="11"/>
    </row>
    <row r="144" spans="1:21" ht="12.75">
      <c r="A144">
        <f t="shared" si="17"/>
        <v>133</v>
      </c>
      <c r="B144" s="2">
        <f t="shared" si="19"/>
        <v>0.006227709190672153</v>
      </c>
      <c r="C144" s="9">
        <v>0.005625</v>
      </c>
      <c r="D144" s="4">
        <v>300.3</v>
      </c>
      <c r="E144" s="1">
        <f t="shared" si="18"/>
        <v>0.8090128968253965</v>
      </c>
      <c r="F144" s="1">
        <f t="shared" si="20"/>
        <v>1.3027851876347243</v>
      </c>
      <c r="G144" s="42" t="str">
        <f>hiiht6</f>
        <v>Renoo</v>
      </c>
      <c r="I144" s="9">
        <v>0.005625</v>
      </c>
      <c r="J144" s="47">
        <v>0.3048148148148148</v>
      </c>
      <c r="K144" s="2">
        <f t="shared" si="22"/>
        <v>0.005624999999999991</v>
      </c>
      <c r="L144" s="2">
        <f t="shared" si="21"/>
        <v>8.673617379884035E-18</v>
      </c>
      <c r="M144" t="s">
        <v>76</v>
      </c>
      <c r="U144" s="11"/>
    </row>
    <row r="145" spans="1:21" ht="12.75">
      <c r="A145">
        <f t="shared" si="17"/>
        <v>134</v>
      </c>
      <c r="B145" s="2">
        <f t="shared" si="19"/>
        <v>0.0059130658436214</v>
      </c>
      <c r="C145" s="46">
        <v>0.0067708333333333336</v>
      </c>
      <c r="D145" s="4">
        <v>302.4</v>
      </c>
      <c r="E145" s="1">
        <f t="shared" si="18"/>
        <v>0.8149259626690178</v>
      </c>
      <c r="F145" s="1">
        <f t="shared" si="20"/>
        <v>1.3090128968253965</v>
      </c>
      <c r="G145" s="43" t="str">
        <f>hiiht5</f>
        <v>Kiptoo</v>
      </c>
      <c r="H145" s="46">
        <v>0.0067708333333333336</v>
      </c>
      <c r="I145" s="26"/>
      <c r="J145" s="49">
        <v>0.31157407407407406</v>
      </c>
      <c r="K145" s="2">
        <f t="shared" si="22"/>
        <v>0.006759259259259243</v>
      </c>
      <c r="L145" s="2">
        <f t="shared" si="21"/>
        <v>1.1574074074090918E-05</v>
      </c>
      <c r="M145" t="s">
        <v>77</v>
      </c>
      <c r="U145" s="11"/>
    </row>
    <row r="146" spans="1:21" ht="12.75">
      <c r="A146">
        <f t="shared" si="17"/>
        <v>135</v>
      </c>
      <c r="B146" s="2">
        <f t="shared" si="19"/>
        <v>0.006227709190672153</v>
      </c>
      <c r="C146" s="9">
        <v>0.005902777777777778</v>
      </c>
      <c r="D146" s="4">
        <v>304.5</v>
      </c>
      <c r="E146" s="1">
        <f t="shared" si="18"/>
        <v>0.82115367185969</v>
      </c>
      <c r="F146" s="1">
        <f t="shared" si="20"/>
        <v>1.314925962669018</v>
      </c>
      <c r="G146" s="43" t="str">
        <f>hiiht6</f>
        <v>Renoo</v>
      </c>
      <c r="I146" s="9">
        <v>0.005902777777777778</v>
      </c>
      <c r="J146" s="47">
        <v>0.3175462962962963</v>
      </c>
      <c r="K146" s="2">
        <f t="shared" si="22"/>
        <v>0.005972222222222268</v>
      </c>
      <c r="L146" s="2">
        <f t="shared" si="21"/>
        <v>6.944444444449E-05</v>
      </c>
      <c r="U146" s="11"/>
    </row>
    <row r="147" spans="1:21" ht="12.75">
      <c r="A147">
        <f t="shared" si="17"/>
        <v>136</v>
      </c>
      <c r="B147" s="2">
        <f t="shared" si="19"/>
        <v>0.005714591906721535</v>
      </c>
      <c r="C147" s="46">
        <v>0.006307870370370371</v>
      </c>
      <c r="D147" s="4">
        <v>306.6</v>
      </c>
      <c r="E147" s="1">
        <f t="shared" si="18"/>
        <v>0.8268682637664115</v>
      </c>
      <c r="F147" s="1">
        <f t="shared" si="20"/>
        <v>1.32115367185969</v>
      </c>
      <c r="G147" s="35" t="str">
        <f>hiiht1</f>
        <v>Boit</v>
      </c>
      <c r="H147" s="46">
        <v>0.006307870370370371</v>
      </c>
      <c r="I147" s="26"/>
      <c r="J147" s="49">
        <v>0.32384259259259257</v>
      </c>
      <c r="K147" s="2">
        <f t="shared" si="22"/>
        <v>0.006296296296296244</v>
      </c>
      <c r="L147" s="2">
        <f t="shared" si="21"/>
        <v>1.157407407412648E-05</v>
      </c>
      <c r="U147" s="11"/>
    </row>
    <row r="148" spans="1:21" ht="12.75">
      <c r="A148">
        <f t="shared" si="17"/>
        <v>137</v>
      </c>
      <c r="B148" s="2">
        <f t="shared" si="19"/>
        <v>0.006970899470899472</v>
      </c>
      <c r="C148" s="9">
        <v>0.007291666666666666</v>
      </c>
      <c r="D148" s="4">
        <v>308.7</v>
      </c>
      <c r="E148" s="1">
        <f t="shared" si="18"/>
        <v>0.833839163237311</v>
      </c>
      <c r="F148" s="1">
        <f t="shared" si="20"/>
        <v>1.3268682637664115</v>
      </c>
      <c r="G148" s="35" t="str">
        <f>hiiht2</f>
        <v>Ariok</v>
      </c>
      <c r="I148" s="9">
        <v>0.007291666666666666</v>
      </c>
      <c r="J148" s="47">
        <v>0.3309722222222222</v>
      </c>
      <c r="K148" s="2">
        <f t="shared" si="22"/>
        <v>0.007129629629629652</v>
      </c>
      <c r="L148" s="2">
        <f t="shared" si="21"/>
        <v>0.0001620370370370135</v>
      </c>
      <c r="U148" s="11"/>
    </row>
    <row r="149" spans="1:21" ht="12.75">
      <c r="A149">
        <f t="shared" si="17"/>
        <v>138</v>
      </c>
      <c r="B149" s="2">
        <f t="shared" si="19"/>
        <v>0.005714591906721535</v>
      </c>
      <c r="C149" s="9">
        <v>0.005694444444444444</v>
      </c>
      <c r="D149" s="4">
        <v>310.8</v>
      </c>
      <c r="E149" s="1">
        <f t="shared" si="18"/>
        <v>0.8395537551440325</v>
      </c>
      <c r="F149" s="1">
        <f t="shared" si="20"/>
        <v>1.333839163237311</v>
      </c>
      <c r="G149" s="28" t="str">
        <f>hiiht1</f>
        <v>Boit</v>
      </c>
      <c r="I149" s="9">
        <v>0.005694444444444444</v>
      </c>
      <c r="J149" s="47">
        <v>0.3366319444444445</v>
      </c>
      <c r="K149" s="2">
        <f t="shared" si="22"/>
        <v>0.005659722222222274</v>
      </c>
      <c r="L149" s="2">
        <f t="shared" si="21"/>
        <v>3.472222222216954E-05</v>
      </c>
      <c r="U149" s="11"/>
    </row>
    <row r="150" spans="1:21" ht="12.75">
      <c r="A150">
        <f t="shared" si="17"/>
        <v>139</v>
      </c>
      <c r="B150" s="2">
        <f t="shared" si="19"/>
        <v>0.006970899470899472</v>
      </c>
      <c r="C150" s="9">
        <v>0.007106481481481481</v>
      </c>
      <c r="D150" s="4">
        <v>312.9</v>
      </c>
      <c r="E150" s="1">
        <f t="shared" si="18"/>
        <v>0.846524654614932</v>
      </c>
      <c r="F150" s="1">
        <f t="shared" si="20"/>
        <v>1.3395537551440326</v>
      </c>
      <c r="G150" s="28" t="str">
        <f>hiiht2</f>
        <v>Ariok</v>
      </c>
      <c r="I150" s="9">
        <v>0.007106481481481481</v>
      </c>
      <c r="J150" s="47">
        <v>0.34371527777777783</v>
      </c>
      <c r="K150" s="2">
        <f t="shared" si="22"/>
        <v>0.00708333333333333</v>
      </c>
      <c r="L150" s="2">
        <f t="shared" si="21"/>
        <v>2.314814814815061E-05</v>
      </c>
      <c r="M150" t="s">
        <v>56</v>
      </c>
      <c r="U150" s="11"/>
    </row>
    <row r="151" spans="1:21" ht="12.75">
      <c r="A151">
        <f t="shared" si="17"/>
        <v>140</v>
      </c>
      <c r="B151" s="2">
        <f t="shared" si="19"/>
        <v>0.005714591906721535</v>
      </c>
      <c r="C151" s="9">
        <v>0.005798611111111111</v>
      </c>
      <c r="D151" s="4">
        <v>315</v>
      </c>
      <c r="E151" s="1">
        <f t="shared" si="18"/>
        <v>0.8522392465216535</v>
      </c>
      <c r="F151" s="1">
        <f t="shared" si="20"/>
        <v>1.346524654614932</v>
      </c>
      <c r="G151" s="28" t="str">
        <f>hiiht1</f>
        <v>Boit</v>
      </c>
      <c r="I151" s="9">
        <v>0.005798611111111111</v>
      </c>
      <c r="J151" s="47">
        <v>0.3495138888888889</v>
      </c>
      <c r="K151" s="2">
        <f t="shared" si="22"/>
        <v>0.005798611111111074</v>
      </c>
      <c r="L151" s="2">
        <f t="shared" si="21"/>
        <v>3.729655473350135E-17</v>
      </c>
      <c r="M151" t="s">
        <v>75</v>
      </c>
      <c r="U151" s="11"/>
    </row>
    <row r="152" spans="1:21" ht="12.75">
      <c r="A152">
        <f t="shared" si="17"/>
        <v>141</v>
      </c>
      <c r="B152" s="2">
        <f t="shared" si="19"/>
        <v>0.005354662698412697</v>
      </c>
      <c r="C152" s="9">
        <v>0.005439814814814815</v>
      </c>
      <c r="D152" s="4">
        <v>317.1</v>
      </c>
      <c r="E152" s="1">
        <f t="shared" si="18"/>
        <v>0.8575939092200662</v>
      </c>
      <c r="F152" s="1">
        <f t="shared" si="20"/>
        <v>1.3522392465216535</v>
      </c>
      <c r="G152" s="28" t="str">
        <f>hiiht3</f>
        <v>Hazor</v>
      </c>
      <c r="I152" s="9">
        <v>0.005439814814814815</v>
      </c>
      <c r="J152" s="47">
        <v>0.3549421296296296</v>
      </c>
      <c r="K152" s="2">
        <f t="shared" si="22"/>
        <v>0.00542824074074072</v>
      </c>
      <c r="L152" s="2">
        <f t="shared" si="21"/>
        <v>1.1574074074095254E-05</v>
      </c>
      <c r="U152" s="11"/>
    </row>
    <row r="153" spans="1:21" ht="12.75">
      <c r="A153">
        <f t="shared" si="17"/>
        <v>142</v>
      </c>
      <c r="B153" s="2">
        <f t="shared" si="19"/>
        <v>0.0063078703703703725</v>
      </c>
      <c r="C153" s="46">
        <v>0.007199074074074074</v>
      </c>
      <c r="D153" s="4">
        <v>319.2</v>
      </c>
      <c r="E153" s="1">
        <f t="shared" si="18"/>
        <v>0.8639017795904366</v>
      </c>
      <c r="F153" s="1">
        <f t="shared" si="20"/>
        <v>1.3575939092200662</v>
      </c>
      <c r="G153" s="28" t="str">
        <f>hiiht4</f>
        <v>Keem</v>
      </c>
      <c r="H153" s="46">
        <v>0.007199074074074074</v>
      </c>
      <c r="I153" s="27"/>
      <c r="J153" s="48">
        <v>0.3621759259259259</v>
      </c>
      <c r="K153" s="2">
        <f t="shared" si="22"/>
        <v>0.00723379629629628</v>
      </c>
      <c r="L153" s="2">
        <f t="shared" si="21"/>
        <v>3.4722222222205966E-05</v>
      </c>
      <c r="U153" s="11"/>
    </row>
    <row r="154" spans="1:21" ht="12.75">
      <c r="A154">
        <f t="shared" si="17"/>
        <v>143</v>
      </c>
      <c r="B154" s="2">
        <f t="shared" si="19"/>
        <v>0.005354662698412697</v>
      </c>
      <c r="C154" s="9">
        <v>0.00537037037037037</v>
      </c>
      <c r="D154" s="4">
        <v>321.3</v>
      </c>
      <c r="E154" s="1">
        <f t="shared" si="18"/>
        <v>0.8692564422888492</v>
      </c>
      <c r="F154" s="1">
        <f t="shared" si="20"/>
        <v>1.3639017795904365</v>
      </c>
      <c r="G154" s="28" t="str">
        <f>hiiht3</f>
        <v>Hazor</v>
      </c>
      <c r="I154" s="9">
        <v>0.00537037037037037</v>
      </c>
      <c r="J154" s="47">
        <v>0.3675231481481482</v>
      </c>
      <c r="K154" s="2">
        <f t="shared" si="22"/>
        <v>0.005347222222222281</v>
      </c>
      <c r="L154" s="2">
        <f t="shared" si="21"/>
        <v>2.3148148148089027E-05</v>
      </c>
      <c r="U154" s="11"/>
    </row>
    <row r="155" spans="1:21" ht="12.75">
      <c r="A155">
        <f t="shared" si="17"/>
        <v>144</v>
      </c>
      <c r="B155" s="2">
        <f t="shared" si="19"/>
        <v>0.0063078703703703725</v>
      </c>
      <c r="C155" s="46">
        <v>0.007407407407407407</v>
      </c>
      <c r="D155" s="4">
        <v>323.4</v>
      </c>
      <c r="E155" s="1">
        <f t="shared" si="18"/>
        <v>0.8755643126592196</v>
      </c>
      <c r="F155" s="1">
        <f t="shared" si="20"/>
        <v>1.3692564422888491</v>
      </c>
      <c r="G155" s="28" t="str">
        <f>hiiht4</f>
        <v>Keem</v>
      </c>
      <c r="H155" s="46">
        <v>0.007407407407407407</v>
      </c>
      <c r="J155" s="47">
        <v>0.3749537037037037</v>
      </c>
      <c r="K155" s="2">
        <f t="shared" si="22"/>
        <v>0.007430555555555496</v>
      </c>
      <c r="L155" s="2">
        <f t="shared" si="21"/>
        <v>2.3148148148089027E-05</v>
      </c>
      <c r="U155" s="11"/>
    </row>
    <row r="156" spans="1:21" ht="12.75">
      <c r="A156">
        <f t="shared" si="17"/>
        <v>145</v>
      </c>
      <c r="B156" s="2">
        <f t="shared" si="19"/>
        <v>0.0059130658436214</v>
      </c>
      <c r="C156" s="46">
        <v>0.006643518518518518</v>
      </c>
      <c r="D156" s="4">
        <v>329.7</v>
      </c>
      <c r="E156" s="1">
        <f t="shared" si="18"/>
        <v>0.881477378502841</v>
      </c>
      <c r="F156" s="1">
        <f t="shared" si="20"/>
        <v>1.3755643126592196</v>
      </c>
      <c r="G156" s="28" t="str">
        <f>hiiht5</f>
        <v>Kiptoo</v>
      </c>
      <c r="H156" s="46">
        <v>0.006643518518518518</v>
      </c>
      <c r="J156" s="47">
        <v>0.38155092592592593</v>
      </c>
      <c r="K156" s="2">
        <f t="shared" si="22"/>
        <v>0.006597222222222254</v>
      </c>
      <c r="L156" s="2">
        <f t="shared" si="21"/>
        <v>4.6296296296263924E-05</v>
      </c>
      <c r="M156" t="s">
        <v>59</v>
      </c>
      <c r="U156" s="11"/>
    </row>
    <row r="157" spans="1:21" ht="12.75">
      <c r="A157">
        <f t="shared" si="17"/>
        <v>146</v>
      </c>
      <c r="B157" s="2">
        <f t="shared" si="19"/>
        <v>0.006227709190672153</v>
      </c>
      <c r="C157" s="46">
        <v>0.006307870370370371</v>
      </c>
      <c r="D157" s="4">
        <v>331.8</v>
      </c>
      <c r="E157" s="1">
        <f t="shared" si="18"/>
        <v>0.8877050876935132</v>
      </c>
      <c r="F157" s="1">
        <f t="shared" si="20"/>
        <v>1.381477378502841</v>
      </c>
      <c r="G157" s="28" t="str">
        <f>hiiht6</f>
        <v>Renoo</v>
      </c>
      <c r="H157" s="46">
        <v>0.006307870370370371</v>
      </c>
      <c r="J157" s="47">
        <v>0.38785879629629627</v>
      </c>
      <c r="K157" s="2">
        <f t="shared" si="22"/>
        <v>0.006307870370370339</v>
      </c>
      <c r="L157" s="2">
        <f t="shared" si="21"/>
        <v>3.209238430557093E-17</v>
      </c>
      <c r="M157" t="s">
        <v>60</v>
      </c>
      <c r="U157" s="11"/>
    </row>
    <row r="158" spans="1:21" ht="12.75">
      <c r="A158">
        <f t="shared" si="17"/>
        <v>147</v>
      </c>
      <c r="B158" s="2">
        <f aca="true" t="shared" si="23" ref="B158:B175">VLOOKUP(G158,henk,2,FALSE)*matka</f>
        <v>0.0059130658436214</v>
      </c>
      <c r="C158" s="46">
        <v>0.006574074074074073</v>
      </c>
      <c r="D158" s="4">
        <v>333.9</v>
      </c>
      <c r="E158" s="1">
        <f t="shared" si="18"/>
        <v>0.8936181535371346</v>
      </c>
      <c r="F158" s="1">
        <f t="shared" si="20"/>
        <v>1.3877050876935133</v>
      </c>
      <c r="G158" s="28" t="str">
        <f>hiiht5</f>
        <v>Kiptoo</v>
      </c>
      <c r="H158" s="46">
        <v>0.006574074074074073</v>
      </c>
      <c r="J158" s="47">
        <v>0.3944212962962963</v>
      </c>
      <c r="K158" s="2">
        <f t="shared" si="22"/>
        <v>0.006562500000000027</v>
      </c>
      <c r="L158" s="2">
        <f t="shared" si="21"/>
        <v>1.1574074074046682E-05</v>
      </c>
      <c r="U158" s="11"/>
    </row>
    <row r="159" spans="1:21" ht="12.75">
      <c r="A159">
        <f t="shared" si="17"/>
        <v>148</v>
      </c>
      <c r="B159" s="2">
        <f t="shared" si="23"/>
        <v>0.006227709190672153</v>
      </c>
      <c r="C159" s="9">
        <v>0.00619212962962963</v>
      </c>
      <c r="D159" s="4">
        <v>336</v>
      </c>
      <c r="E159" s="1">
        <f t="shared" si="18"/>
        <v>0.8998458627278068</v>
      </c>
      <c r="F159" s="1">
        <f t="shared" si="20"/>
        <v>1.3936181535371346</v>
      </c>
      <c r="G159" s="32" t="str">
        <f>hiiht6</f>
        <v>Renoo</v>
      </c>
      <c r="I159" s="9">
        <v>0.00619212962962963</v>
      </c>
      <c r="J159" s="47">
        <v>0.4006018518518519</v>
      </c>
      <c r="K159" s="2">
        <f t="shared" si="22"/>
        <v>0.006180555555555578</v>
      </c>
      <c r="L159" s="2">
        <f t="shared" si="21"/>
        <v>1.1574074074051886E-05</v>
      </c>
      <c r="U159" s="11"/>
    </row>
    <row r="160" spans="1:21" ht="12.75">
      <c r="A160">
        <f t="shared" si="17"/>
        <v>149</v>
      </c>
      <c r="B160" s="2">
        <f t="shared" si="23"/>
        <v>0.005354662698412697</v>
      </c>
      <c r="C160" s="9">
        <v>0.005104166666666667</v>
      </c>
      <c r="D160" s="4">
        <v>338.1</v>
      </c>
      <c r="E160" s="1">
        <f t="shared" si="18"/>
        <v>0.9052005254262194</v>
      </c>
      <c r="F160" s="1">
        <f t="shared" si="20"/>
        <v>1.3998458627278068</v>
      </c>
      <c r="G160" s="30" t="str">
        <f>hiiht3</f>
        <v>Hazor</v>
      </c>
      <c r="I160" s="9">
        <v>0.005104166666666667</v>
      </c>
      <c r="J160" s="47">
        <v>0.4056712962962963</v>
      </c>
      <c r="K160" s="2">
        <f t="shared" si="22"/>
        <v>0.005069444444444404</v>
      </c>
      <c r="L160" s="2">
        <f t="shared" si="21"/>
        <v>3.4722222222262344E-05</v>
      </c>
      <c r="U160" s="11"/>
    </row>
    <row r="161" spans="1:21" ht="12.75">
      <c r="A161">
        <f t="shared" si="17"/>
        <v>150</v>
      </c>
      <c r="B161" s="2">
        <f t="shared" si="23"/>
        <v>0.0063078703703703725</v>
      </c>
      <c r="C161" s="9">
        <v>0.0067708333333333336</v>
      </c>
      <c r="D161" s="4">
        <v>340.2</v>
      </c>
      <c r="E161" s="1">
        <f t="shared" si="18"/>
        <v>0.9115083957965898</v>
      </c>
      <c r="F161" s="1">
        <f aca="true" t="shared" si="24" ref="F161:F175">lahto+E160</f>
        <v>1.4052005254262194</v>
      </c>
      <c r="G161" s="29" t="str">
        <f>hiiht4</f>
        <v>Keem</v>
      </c>
      <c r="I161" s="9">
        <v>0.0067708333333333336</v>
      </c>
      <c r="J161" s="47">
        <v>0.4124421296296296</v>
      </c>
      <c r="K161" s="2">
        <f t="shared" si="22"/>
        <v>0.006770833333333337</v>
      </c>
      <c r="L161" s="2">
        <f t="shared" si="21"/>
        <v>3.469446951953614E-18</v>
      </c>
      <c r="U161" s="11"/>
    </row>
    <row r="162" spans="1:21" ht="12.75">
      <c r="A162">
        <f t="shared" si="17"/>
        <v>151</v>
      </c>
      <c r="B162" s="2">
        <f t="shared" si="23"/>
        <v>0.0059130658436214</v>
      </c>
      <c r="C162" s="9">
        <v>0.0062268518518518515</v>
      </c>
      <c r="D162" s="4">
        <v>342.3</v>
      </c>
      <c r="E162" s="1">
        <f t="shared" si="18"/>
        <v>0.9174214616402112</v>
      </c>
      <c r="F162" s="1">
        <f t="shared" si="24"/>
        <v>1.4115083957965897</v>
      </c>
      <c r="G162" s="29" t="str">
        <f>hiiht5</f>
        <v>Kiptoo</v>
      </c>
      <c r="I162" s="9">
        <v>0.0062268518518518515</v>
      </c>
      <c r="J162" s="47">
        <v>0.41864583333333333</v>
      </c>
      <c r="K162" s="2">
        <f t="shared" si="22"/>
        <v>0.006203703703703711</v>
      </c>
      <c r="L162" s="2">
        <f t="shared" si="21"/>
        <v>2.3148148148140202E-05</v>
      </c>
      <c r="U162" s="11"/>
    </row>
    <row r="163" spans="1:21" ht="12.75">
      <c r="A163">
        <f t="shared" si="17"/>
        <v>152</v>
      </c>
      <c r="B163" s="2">
        <f t="shared" si="23"/>
        <v>0.006227709190672153</v>
      </c>
      <c r="C163" s="9">
        <v>0.006597222222222222</v>
      </c>
      <c r="D163" s="4">
        <v>344.4</v>
      </c>
      <c r="E163" s="1">
        <f t="shared" si="18"/>
        <v>0.9236491708308834</v>
      </c>
      <c r="F163" s="1">
        <f t="shared" si="24"/>
        <v>1.4174214616402112</v>
      </c>
      <c r="G163" s="29" t="str">
        <f>hiiht6</f>
        <v>Renoo</v>
      </c>
      <c r="I163" s="9">
        <v>0.006597222222222222</v>
      </c>
      <c r="J163" s="47">
        <v>0.42520833333333335</v>
      </c>
      <c r="K163" s="2">
        <f t="shared" si="22"/>
        <v>0.006562500000000027</v>
      </c>
      <c r="L163" s="2">
        <f t="shared" si="21"/>
        <v>3.472222222219556E-05</v>
      </c>
      <c r="U163" s="11"/>
    </row>
    <row r="164" spans="1:21" ht="12.75">
      <c r="A164">
        <f t="shared" si="17"/>
        <v>153</v>
      </c>
      <c r="B164" s="2">
        <f t="shared" si="23"/>
        <v>0.006970899470899472</v>
      </c>
      <c r="C164" s="9">
        <v>0.006724537037037037</v>
      </c>
      <c r="D164" s="4">
        <v>346.5</v>
      </c>
      <c r="E164" s="1">
        <f t="shared" si="18"/>
        <v>0.9306200703017828</v>
      </c>
      <c r="F164" s="1">
        <f t="shared" si="24"/>
        <v>1.4236491708308834</v>
      </c>
      <c r="G164" s="29" t="str">
        <f>hiiht2</f>
        <v>Ariok</v>
      </c>
      <c r="I164" s="9">
        <v>0.006724537037037037</v>
      </c>
      <c r="J164" s="47">
        <v>0.43193287037037037</v>
      </c>
      <c r="K164" s="2">
        <f t="shared" si="22"/>
        <v>0.006724537037037015</v>
      </c>
      <c r="L164" s="2">
        <f t="shared" si="21"/>
        <v>2.168404344971009E-17</v>
      </c>
      <c r="U164" s="11"/>
    </row>
    <row r="165" spans="1:21" ht="12.75">
      <c r="A165">
        <f t="shared" si="17"/>
        <v>154</v>
      </c>
      <c r="B165" s="2">
        <f t="shared" si="23"/>
        <v>0.005354662698412697</v>
      </c>
      <c r="C165" s="9">
        <v>0.0051967592592592595</v>
      </c>
      <c r="D165" s="4">
        <v>348.6</v>
      </c>
      <c r="E165" s="1">
        <f t="shared" si="18"/>
        <v>0.9359747330001955</v>
      </c>
      <c r="F165" s="1">
        <f t="shared" si="24"/>
        <v>1.4306200703017828</v>
      </c>
      <c r="G165" s="32" t="str">
        <f>hiiht3</f>
        <v>Hazor</v>
      </c>
      <c r="I165" s="9">
        <v>0.0051967592592592595</v>
      </c>
      <c r="J165" s="47">
        <v>0.43711805555555555</v>
      </c>
      <c r="K165" s="2">
        <f t="shared" si="22"/>
        <v>0.005185185185185182</v>
      </c>
      <c r="L165" s="2">
        <f t="shared" si="21"/>
        <v>1.1574074074077907E-05</v>
      </c>
      <c r="U165" s="11"/>
    </row>
    <row r="166" spans="1:21" ht="12.75">
      <c r="A166">
        <f t="shared" si="17"/>
        <v>155</v>
      </c>
      <c r="B166" s="2">
        <f t="shared" si="23"/>
        <v>0.0063078703703703725</v>
      </c>
      <c r="C166" s="9">
        <v>0.005590277777777778</v>
      </c>
      <c r="D166" s="4">
        <v>350.7</v>
      </c>
      <c r="E166" s="1">
        <f t="shared" si="18"/>
        <v>0.9422826033705659</v>
      </c>
      <c r="F166" s="1">
        <f t="shared" si="24"/>
        <v>1.4359747330001955</v>
      </c>
      <c r="G166" s="28" t="str">
        <f>hiiht4</f>
        <v>Keem</v>
      </c>
      <c r="I166" s="9">
        <v>0.005590277777777778</v>
      </c>
      <c r="J166" s="47">
        <v>0.4427662037037037</v>
      </c>
      <c r="K166" s="2">
        <f t="shared" si="22"/>
        <v>0.005648148148148124</v>
      </c>
      <c r="L166" s="2">
        <f t="shared" si="21"/>
        <v>5.787037037034617E-05</v>
      </c>
      <c r="U166" s="11"/>
    </row>
    <row r="167" spans="1:21" ht="12.75">
      <c r="A167">
        <f t="shared" si="17"/>
        <v>156</v>
      </c>
      <c r="B167" s="2">
        <f t="shared" si="23"/>
        <v>0.0059130658436214</v>
      </c>
      <c r="C167" s="9">
        <v>0.00625</v>
      </c>
      <c r="D167" s="4">
        <v>352.8</v>
      </c>
      <c r="E167" s="1">
        <f t="shared" si="18"/>
        <v>0.9481956692141873</v>
      </c>
      <c r="F167" s="1">
        <f t="shared" si="24"/>
        <v>1.442282603370566</v>
      </c>
      <c r="G167" s="28" t="str">
        <f>hiiht5</f>
        <v>Kiptoo</v>
      </c>
      <c r="I167" s="9">
        <v>0.00625</v>
      </c>
      <c r="J167" s="47">
        <v>0.44894675925925925</v>
      </c>
      <c r="K167" s="2">
        <f t="shared" si="22"/>
        <v>0.006180555555555578</v>
      </c>
      <c r="L167" s="2">
        <f t="shared" si="21"/>
        <v>6.944444444442234E-05</v>
      </c>
      <c r="U167" s="11"/>
    </row>
    <row r="168" spans="1:21" ht="12.75">
      <c r="A168">
        <f t="shared" si="17"/>
        <v>157</v>
      </c>
      <c r="B168" s="2">
        <f t="shared" si="23"/>
        <v>0.006227709190672153</v>
      </c>
      <c r="C168" s="9">
        <v>0.006423611111111112</v>
      </c>
      <c r="D168" s="4">
        <v>354.9</v>
      </c>
      <c r="E168" s="1">
        <f t="shared" si="18"/>
        <v>0.9544233784048595</v>
      </c>
      <c r="F168" s="1">
        <f t="shared" si="24"/>
        <v>1.4481956692141873</v>
      </c>
      <c r="G168" s="28" t="str">
        <f>hiiht6</f>
        <v>Renoo</v>
      </c>
      <c r="I168" s="9">
        <v>0.006423611111111112</v>
      </c>
      <c r="J168" s="47">
        <v>0.4553935185185185</v>
      </c>
      <c r="K168" s="2">
        <f t="shared" si="22"/>
        <v>0.006446759259259249</v>
      </c>
      <c r="L168" s="2">
        <f t="shared" si="21"/>
        <v>2.31481481481376E-05</v>
      </c>
      <c r="U168" s="11"/>
    </row>
    <row r="169" spans="1:21" ht="12.75">
      <c r="A169">
        <f t="shared" si="17"/>
        <v>158</v>
      </c>
      <c r="B169" s="2">
        <f t="shared" si="23"/>
        <v>0.006970899470899472</v>
      </c>
      <c r="C169" s="9">
        <v>0.00673611111111111</v>
      </c>
      <c r="D169" s="4">
        <v>357</v>
      </c>
      <c r="E169" s="1">
        <f t="shared" si="18"/>
        <v>0.9613942778757589</v>
      </c>
      <c r="F169" s="1">
        <f t="shared" si="24"/>
        <v>1.4544233784048595</v>
      </c>
      <c r="G169" s="28" t="str">
        <f>hiiht2</f>
        <v>Ariok</v>
      </c>
      <c r="I169" s="9">
        <v>0.00673611111111111</v>
      </c>
      <c r="J169" s="47">
        <v>0.4621180555555556</v>
      </c>
      <c r="K169" s="2">
        <f t="shared" si="22"/>
        <v>0.0067245370370370705</v>
      </c>
      <c r="L169" s="2">
        <f t="shared" si="21"/>
        <v>1.1574074074039743E-05</v>
      </c>
      <c r="U169" s="11"/>
    </row>
    <row r="170" spans="1:21" ht="12.75">
      <c r="A170">
        <f t="shared" si="17"/>
        <v>159</v>
      </c>
      <c r="B170" s="2">
        <f t="shared" si="23"/>
        <v>0.005354662698412697</v>
      </c>
      <c r="C170" s="9">
        <v>0.005069444444444444</v>
      </c>
      <c r="D170" s="4">
        <v>359.1</v>
      </c>
      <c r="E170" s="1">
        <f t="shared" si="18"/>
        <v>0.9667489405741716</v>
      </c>
      <c r="F170" s="1">
        <f t="shared" si="24"/>
        <v>1.461394277875759</v>
      </c>
      <c r="G170" s="30" t="str">
        <f>hiiht3</f>
        <v>Hazor</v>
      </c>
      <c r="I170" s="9">
        <v>0.005069444444444444</v>
      </c>
      <c r="J170" s="47">
        <v>0.4671759259259259</v>
      </c>
      <c r="K170" s="2">
        <f t="shared" si="22"/>
        <v>0.00505787037037031</v>
      </c>
      <c r="L170" s="2">
        <f t="shared" si="21"/>
        <v>1.1574074074134286E-05</v>
      </c>
      <c r="U170" s="11"/>
    </row>
    <row r="171" spans="1:21" ht="12.75">
      <c r="A171">
        <f t="shared" si="17"/>
        <v>160</v>
      </c>
      <c r="B171" s="2">
        <f t="shared" si="23"/>
        <v>0.0063078703703703725</v>
      </c>
      <c r="C171" s="9">
        <v>0.005844907407407407</v>
      </c>
      <c r="D171" s="4">
        <v>361.2</v>
      </c>
      <c r="E171" s="1">
        <f t="shared" si="18"/>
        <v>0.973056810944542</v>
      </c>
      <c r="F171" s="1">
        <f t="shared" si="24"/>
        <v>1.4667489405741716</v>
      </c>
      <c r="G171" s="29" t="str">
        <f>hiiht4</f>
        <v>Keem</v>
      </c>
      <c r="I171" s="9">
        <v>0.005844907407407407</v>
      </c>
      <c r="J171" s="47">
        <v>0.47303240740740743</v>
      </c>
      <c r="K171" s="2">
        <f t="shared" si="22"/>
        <v>0.005856481481481546</v>
      </c>
      <c r="L171" s="2">
        <f t="shared" si="21"/>
        <v>1.1574074074138622E-05</v>
      </c>
      <c r="U171" s="11"/>
    </row>
    <row r="172" spans="1:21" ht="12.75">
      <c r="A172">
        <f t="shared" si="17"/>
        <v>161</v>
      </c>
      <c r="B172" s="2">
        <f t="shared" si="23"/>
        <v>0.0059130658436214</v>
      </c>
      <c r="C172" s="9">
        <v>0.005844907407407407</v>
      </c>
      <c r="D172" s="4">
        <v>363.3</v>
      </c>
      <c r="E172" s="1">
        <f t="shared" si="18"/>
        <v>0.9789698767881634</v>
      </c>
      <c r="F172" s="1">
        <f t="shared" si="24"/>
        <v>1.4730568109445419</v>
      </c>
      <c r="G172" s="29" t="str">
        <f>hiiht5</f>
        <v>Kiptoo</v>
      </c>
      <c r="I172" s="9">
        <v>0.005844907407407407</v>
      </c>
      <c r="J172" s="47">
        <v>0.47885416666666664</v>
      </c>
      <c r="K172" s="2">
        <f t="shared" si="22"/>
        <v>0.005821759259259207</v>
      </c>
      <c r="L172" s="2">
        <f t="shared" si="21"/>
        <v>2.314814814820005E-05</v>
      </c>
      <c r="U172" s="11"/>
    </row>
    <row r="173" spans="1:21" ht="12.75">
      <c r="A173">
        <f>A172+1</f>
        <v>162</v>
      </c>
      <c r="B173" s="2">
        <f t="shared" si="23"/>
        <v>0.006227709190672153</v>
      </c>
      <c r="C173" s="9">
        <v>0.00644675925925926</v>
      </c>
      <c r="D173" s="4">
        <v>365.4</v>
      </c>
      <c r="E173" s="1">
        <f>B173+E172</f>
        <v>0.9851975859788356</v>
      </c>
      <c r="F173" s="1">
        <f t="shared" si="24"/>
        <v>1.4789698767881634</v>
      </c>
      <c r="G173" s="29" t="str">
        <f>hiiht6</f>
        <v>Renoo</v>
      </c>
      <c r="I173" s="9">
        <v>0.00644675925925926</v>
      </c>
      <c r="J173" s="47">
        <v>0.48530092592592594</v>
      </c>
      <c r="K173" s="2">
        <f t="shared" si="22"/>
        <v>0.006446759259259305</v>
      </c>
      <c r="L173" s="2">
        <f t="shared" si="21"/>
        <v>4.5102810375396984E-17</v>
      </c>
      <c r="U173" s="11"/>
    </row>
    <row r="174" spans="1:21" ht="12.75">
      <c r="A174">
        <f>A173+1</f>
        <v>163</v>
      </c>
      <c r="B174" s="2">
        <f t="shared" si="23"/>
        <v>0.006970899470899472</v>
      </c>
      <c r="C174" s="9">
        <v>0.006319444444444444</v>
      </c>
      <c r="D174" s="4">
        <v>367.5</v>
      </c>
      <c r="E174" s="1">
        <f>B174+E173</f>
        <v>0.992168485449735</v>
      </c>
      <c r="F174" s="1">
        <f t="shared" si="24"/>
        <v>1.4851975859788356</v>
      </c>
      <c r="G174" s="29" t="str">
        <f>hiiht2</f>
        <v>Ariok</v>
      </c>
      <c r="I174" s="9">
        <v>0.006319444444444444</v>
      </c>
      <c r="J174" s="47">
        <v>0.4916550925925926</v>
      </c>
      <c r="K174" s="2">
        <f t="shared" si="22"/>
        <v>0.006354166666666661</v>
      </c>
      <c r="L174" s="2">
        <f t="shared" si="21"/>
        <v>3.4722222222216374E-05</v>
      </c>
      <c r="U174" s="11"/>
    </row>
    <row r="175" spans="1:21" ht="12.75">
      <c r="A175">
        <f>A174+1</f>
        <v>164</v>
      </c>
      <c r="B175" s="2">
        <f t="shared" si="23"/>
        <v>0.005354662698412697</v>
      </c>
      <c r="C175" s="9">
        <v>0.005185185185185185</v>
      </c>
      <c r="D175" s="4">
        <v>369.6</v>
      </c>
      <c r="E175" s="1">
        <f>B175+E174</f>
        <v>0.9975231481481477</v>
      </c>
      <c r="F175" s="1">
        <f t="shared" si="24"/>
        <v>1.492168485449735</v>
      </c>
      <c r="G175" s="32" t="str">
        <f>hiiht3</f>
        <v>Hazor</v>
      </c>
      <c r="I175" s="9">
        <v>0.005185185185185185</v>
      </c>
      <c r="J175" s="47">
        <v>0.4968171296296296</v>
      </c>
      <c r="K175" s="2">
        <f t="shared" si="22"/>
        <v>0.005162037037036993</v>
      </c>
      <c r="L175" s="2">
        <f t="shared" si="21"/>
        <v>2.3148148148192244E-05</v>
      </c>
      <c r="U175" s="11"/>
    </row>
    <row r="176" spans="2:21" ht="12.75">
      <c r="B176" s="2"/>
      <c r="D176" s="4"/>
      <c r="E176" s="1"/>
      <c r="F176" s="1"/>
      <c r="G176" s="28"/>
      <c r="I176" s="26"/>
      <c r="U176" s="11"/>
    </row>
    <row r="177" spans="2:21" ht="12.75">
      <c r="B177" s="2"/>
      <c r="D177" s="4"/>
      <c r="E177" s="1"/>
      <c r="F177" s="1"/>
      <c r="G177" s="28"/>
      <c r="I177" s="26"/>
      <c r="U177" s="11"/>
    </row>
    <row r="178" spans="2:7" ht="12.75">
      <c r="B178" s="2"/>
      <c r="D178" s="4"/>
      <c r="E178" s="1"/>
      <c r="F178" s="1"/>
      <c r="G178" s="30"/>
    </row>
    <row r="179" spans="2:7" ht="12.75">
      <c r="B179" s="2"/>
      <c r="D179" s="4"/>
      <c r="E179" s="1"/>
      <c r="F179" s="1"/>
      <c r="G179" s="30"/>
    </row>
    <row r="180" spans="2:9" ht="12.75">
      <c r="B180" s="2"/>
      <c r="D180" s="4"/>
      <c r="E180" s="1"/>
      <c r="F180" s="1"/>
      <c r="G180" s="29"/>
      <c r="I180" s="26"/>
    </row>
    <row r="181" spans="2:9" ht="12.75">
      <c r="B181" s="2"/>
      <c r="D181" s="4"/>
      <c r="E181" s="1"/>
      <c r="F181" s="1"/>
      <c r="G181" s="32"/>
      <c r="I181" s="26"/>
    </row>
    <row r="182" spans="2:9" ht="12.75">
      <c r="B182" s="2"/>
      <c r="D182" s="4"/>
      <c r="E182" s="1"/>
      <c r="F182" s="1"/>
      <c r="G182" s="32"/>
      <c r="I182" s="26"/>
    </row>
    <row r="183" spans="2:9" ht="12.75">
      <c r="B183" s="2"/>
      <c r="D183" s="4"/>
      <c r="E183" s="1"/>
      <c r="F183" s="1"/>
      <c r="G183" s="30"/>
      <c r="I183" s="26"/>
    </row>
    <row r="184" spans="2:9" ht="12.75">
      <c r="B184" s="2"/>
      <c r="D184" s="4"/>
      <c r="E184" s="1"/>
      <c r="F184" s="1"/>
      <c r="G184" s="30"/>
      <c r="I184" s="26"/>
    </row>
    <row r="185" spans="2:9" ht="12.75">
      <c r="B185" s="2"/>
      <c r="D185" s="4"/>
      <c r="E185" s="1"/>
      <c r="F185" s="1"/>
      <c r="G185" s="30"/>
      <c r="I185" s="26"/>
    </row>
    <row r="186" spans="2:9" ht="12.75">
      <c r="B186" s="2"/>
      <c r="D186" s="4"/>
      <c r="E186" s="1"/>
      <c r="F186" s="1"/>
      <c r="G186" s="32"/>
      <c r="I186" s="26"/>
    </row>
    <row r="187" spans="2:9" ht="12.75">
      <c r="B187" s="2"/>
      <c r="D187" s="4"/>
      <c r="E187" s="1"/>
      <c r="F187" s="1"/>
      <c r="G187" s="32"/>
      <c r="I187" s="26"/>
    </row>
    <row r="188" spans="2:9" ht="12.75">
      <c r="B188" s="2"/>
      <c r="D188" s="4"/>
      <c r="E188" s="1"/>
      <c r="F188" s="1"/>
      <c r="G188" s="32"/>
      <c r="I188" s="26"/>
    </row>
    <row r="189" spans="2:9" ht="12.75">
      <c r="B189" s="2"/>
      <c r="D189" s="4"/>
      <c r="E189" s="1"/>
      <c r="F189" s="1"/>
      <c r="G189" s="32"/>
      <c r="H189" s="26"/>
      <c r="I189" s="26"/>
    </row>
    <row r="190" spans="2:9" ht="12.75">
      <c r="B190" s="2"/>
      <c r="D190" s="4"/>
      <c r="E190" s="1"/>
      <c r="F190" s="1"/>
      <c r="G190" s="32"/>
      <c r="H190" s="26"/>
      <c r="I190" s="26"/>
    </row>
    <row r="191" spans="2:9" ht="12.75">
      <c r="B191" s="2"/>
      <c r="D191" s="4"/>
      <c r="E191" s="1"/>
      <c r="F191" s="1"/>
      <c r="G191" s="30"/>
      <c r="H191" s="26"/>
      <c r="I191" s="26"/>
    </row>
    <row r="192" spans="2:9" ht="12.75">
      <c r="B192" s="2"/>
      <c r="D192" s="4"/>
      <c r="E192" s="1"/>
      <c r="F192" s="1"/>
      <c r="G192" s="26"/>
      <c r="H192" s="26"/>
      <c r="I192" s="26"/>
    </row>
    <row r="193" spans="2:9" ht="12.75">
      <c r="B193" s="2"/>
      <c r="D193" s="4"/>
      <c r="E193" s="1"/>
      <c r="F193" s="1"/>
      <c r="G193" s="26"/>
      <c r="H193" s="26"/>
      <c r="I193" s="26"/>
    </row>
    <row r="194" spans="2:9" ht="12.75">
      <c r="B194" s="2"/>
      <c r="D194" s="4"/>
      <c r="E194" s="1"/>
      <c r="F194" s="1"/>
      <c r="G194" s="26"/>
      <c r="H194" s="26"/>
      <c r="I194" s="26"/>
    </row>
    <row r="195" spans="2:9" ht="12.75">
      <c r="B195" s="2"/>
      <c r="D195" s="4"/>
      <c r="E195" s="1"/>
      <c r="F195" s="1"/>
      <c r="H195" s="26"/>
      <c r="I195" s="26"/>
    </row>
    <row r="196" spans="2:9" ht="12.75">
      <c r="B196" s="2"/>
      <c r="D196" s="4"/>
      <c r="E196" s="1"/>
      <c r="F196" s="1"/>
      <c r="H196" s="26"/>
      <c r="I196" s="26"/>
    </row>
    <row r="197" spans="2:9" ht="12.75">
      <c r="B197" s="2"/>
      <c r="D197" s="4"/>
      <c r="E197" s="1"/>
      <c r="F197" s="1"/>
      <c r="H197" s="26"/>
      <c r="I197" s="26"/>
    </row>
    <row r="198" spans="2:9" ht="12.75">
      <c r="B198" s="2"/>
      <c r="D198" s="4"/>
      <c r="E198" s="1"/>
      <c r="F198" s="1"/>
      <c r="H198" s="26"/>
      <c r="I198" s="26"/>
    </row>
    <row r="199" spans="2:9" ht="12.75">
      <c r="B199" s="2"/>
      <c r="D199" s="4"/>
      <c r="E199" s="1"/>
      <c r="F199" s="1"/>
      <c r="H199" s="26"/>
      <c r="I199" s="26"/>
    </row>
    <row r="200" spans="2:8" ht="12.75">
      <c r="B200" s="2"/>
      <c r="D200" s="4"/>
      <c r="E200" s="1"/>
      <c r="F200" s="1"/>
      <c r="H200" s="26"/>
    </row>
    <row r="201" spans="2:8" ht="12.75">
      <c r="B201" s="2"/>
      <c r="D201" s="4"/>
      <c r="E201" s="1"/>
      <c r="F201" s="1"/>
      <c r="H201" s="26"/>
    </row>
    <row r="202" spans="2:8" ht="12.75">
      <c r="B202" s="2"/>
      <c r="D202" s="4"/>
      <c r="E202" s="1"/>
      <c r="F202" s="1"/>
      <c r="H202" s="26"/>
    </row>
    <row r="203" spans="2:8" ht="12.75">
      <c r="B203" s="2"/>
      <c r="D203" s="4"/>
      <c r="E203" s="1"/>
      <c r="F203" s="1"/>
      <c r="H203" s="26"/>
    </row>
    <row r="204" spans="2:8" ht="12.75">
      <c r="B204" s="2"/>
      <c r="D204" s="4"/>
      <c r="E204" s="1"/>
      <c r="F204" s="1"/>
      <c r="H204" s="26"/>
    </row>
    <row r="205" spans="2:8" ht="12.75">
      <c r="B205" s="2"/>
      <c r="D205" s="4"/>
      <c r="E205" s="1"/>
      <c r="F205" s="1"/>
      <c r="H205" s="26"/>
    </row>
    <row r="206" spans="2:9" ht="12.75">
      <c r="B206" s="2"/>
      <c r="D206" s="4"/>
      <c r="E206" s="1"/>
      <c r="F206" s="1"/>
      <c r="I206" s="26"/>
    </row>
    <row r="207" spans="2:9" ht="12.75">
      <c r="B207" s="2"/>
      <c r="D207" s="4"/>
      <c r="E207" s="1"/>
      <c r="F207" s="1"/>
      <c r="I207" s="26"/>
    </row>
    <row r="208" spans="2:6" ht="12.75">
      <c r="B208" s="2"/>
      <c r="D208" s="4"/>
      <c r="E208" s="1"/>
      <c r="F208" s="1"/>
    </row>
    <row r="209" spans="2:6" ht="12.75">
      <c r="B209" s="2"/>
      <c r="D209" s="4"/>
      <c r="E209" s="1"/>
      <c r="F209" s="1"/>
    </row>
    <row r="210" spans="2:6" ht="12.75">
      <c r="B210" s="2"/>
      <c r="D210" s="4"/>
      <c r="E210" s="1"/>
      <c r="F210" s="1"/>
    </row>
    <row r="211" spans="2:6" ht="12.75">
      <c r="B211" s="2"/>
      <c r="D211" s="4"/>
      <c r="E211" s="1"/>
      <c r="F211" s="1"/>
    </row>
    <row r="212" spans="2:6" ht="12.75">
      <c r="B212" s="2"/>
      <c r="D212" s="4"/>
      <c r="E212" s="1"/>
      <c r="F212" s="1"/>
    </row>
    <row r="213" spans="2:6" ht="12.75">
      <c r="B213" s="2"/>
      <c r="D213" s="4"/>
      <c r="E213" s="1"/>
      <c r="F213" s="1"/>
    </row>
    <row r="214" spans="2:6" ht="12.75">
      <c r="B214" s="2"/>
      <c r="D214" s="4"/>
      <c r="E214" s="1"/>
      <c r="F214" s="1"/>
    </row>
    <row r="215" spans="2:6" ht="12.75">
      <c r="B215" s="2"/>
      <c r="D215" s="4"/>
      <c r="E215" s="1"/>
      <c r="F215" s="1"/>
    </row>
    <row r="216" spans="2:6" ht="12.75">
      <c r="B216" s="2"/>
      <c r="D216" s="4"/>
      <c r="E216" s="1"/>
      <c r="F216" s="1"/>
    </row>
    <row r="217" spans="2:6" ht="12.75">
      <c r="B217" s="2"/>
      <c r="D217" s="4"/>
      <c r="E217" s="1"/>
      <c r="F217" s="1"/>
    </row>
    <row r="218" spans="2:6" ht="12.75">
      <c r="B218" s="2"/>
      <c r="D218" s="4"/>
      <c r="E218" s="1"/>
      <c r="F218" s="1"/>
    </row>
    <row r="219" spans="2:6" ht="12.75">
      <c r="B219" s="2"/>
      <c r="D219" s="4"/>
      <c r="E219" s="1"/>
      <c r="F219" s="1"/>
    </row>
    <row r="220" spans="2:6" ht="12.75">
      <c r="B220" s="2"/>
      <c r="D220" s="4"/>
      <c r="E220" s="1"/>
      <c r="F220" s="1"/>
    </row>
    <row r="221" spans="2:6" ht="12.75">
      <c r="B221" s="2"/>
      <c r="D221" s="4"/>
      <c r="E221" s="1"/>
      <c r="F221" s="1"/>
    </row>
    <row r="222" spans="2:6" ht="12.75">
      <c r="B222" s="2"/>
      <c r="D222" s="4"/>
      <c r="E222" s="1"/>
      <c r="F222" s="1"/>
    </row>
    <row r="223" spans="2:6" ht="12.75">
      <c r="B223" s="2"/>
      <c r="D223" s="4"/>
      <c r="E223" s="1"/>
      <c r="F223" s="1"/>
    </row>
    <row r="224" spans="2:6" ht="12.75">
      <c r="B224" s="2"/>
      <c r="D224" s="4"/>
      <c r="E224" s="1"/>
      <c r="F224" s="1"/>
    </row>
    <row r="225" spans="2:6" ht="12.75">
      <c r="B225" s="2"/>
      <c r="D225" s="4"/>
      <c r="E225" s="1"/>
      <c r="F225" s="1"/>
    </row>
    <row r="226" spans="2:6" ht="12.75">
      <c r="B226" s="2"/>
      <c r="D226" s="4"/>
      <c r="E226" s="1"/>
      <c r="F226" s="1"/>
    </row>
    <row r="227" spans="2:6" ht="12.75">
      <c r="B227" s="2"/>
      <c r="D227" s="4"/>
      <c r="E227" s="1"/>
      <c r="F227" s="1"/>
    </row>
    <row r="228" spans="2:6" ht="12.75">
      <c r="B228" s="2"/>
      <c r="D228" s="4"/>
      <c r="E228" s="1"/>
      <c r="F228" s="1"/>
    </row>
    <row r="229" spans="2:6" ht="12.75">
      <c r="B229" s="2"/>
      <c r="D229" s="4"/>
      <c r="E229" s="1"/>
      <c r="F229" s="1"/>
    </row>
  </sheetData>
  <printOptions/>
  <pageMargins left="0.75" right="0.75" top="0.65" bottom="0.54" header="0.5" footer="0.5"/>
  <pageSetup fitToHeight="0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C10" sqref="C10"/>
    </sheetView>
  </sheetViews>
  <sheetFormatPr defaultColWidth="9.140625" defaultRowHeight="12.75"/>
  <cols>
    <col min="1" max="1" width="16.421875" style="0" customWidth="1"/>
    <col min="2" max="7" width="6.57421875" style="0" customWidth="1"/>
    <col min="8" max="8" width="10.8515625" style="0" customWidth="1"/>
    <col min="9" max="9" width="6.57421875" style="0" customWidth="1"/>
    <col min="10" max="10" width="7.140625" style="0" customWidth="1"/>
    <col min="11" max="12" width="16.421875" style="0" customWidth="1"/>
  </cols>
  <sheetData>
    <row r="1" spans="1:10" ht="12.75">
      <c r="A1" s="20" t="s">
        <v>18</v>
      </c>
      <c r="B1" s="20" t="s">
        <v>19</v>
      </c>
      <c r="C1" s="20" t="s">
        <v>35</v>
      </c>
      <c r="D1" s="20" t="s">
        <v>36</v>
      </c>
      <c r="E1" s="20" t="s">
        <v>37</v>
      </c>
      <c r="F1" s="20" t="s">
        <v>38</v>
      </c>
      <c r="G1" s="20" t="s">
        <v>39</v>
      </c>
      <c r="H1" s="20" t="s">
        <v>40</v>
      </c>
      <c r="I1" s="20" t="s">
        <v>41</v>
      </c>
      <c r="J1" s="20" t="s">
        <v>42</v>
      </c>
    </row>
    <row r="2" spans="1:11" ht="25.5">
      <c r="A2" s="21" t="s">
        <v>26</v>
      </c>
      <c r="B2" s="22">
        <v>197</v>
      </c>
      <c r="C2" s="23">
        <v>0.021319444444444446</v>
      </c>
      <c r="D2" s="23">
        <v>0.020879629629629637</v>
      </c>
      <c r="E2" s="23">
        <v>0.021759259259259256</v>
      </c>
      <c r="F2" s="23">
        <v>0.0008796296296296191</v>
      </c>
      <c r="G2" s="23">
        <v>0.0004398148148147969</v>
      </c>
      <c r="H2" s="24">
        <v>0.04263888888888889</v>
      </c>
      <c r="I2" s="22">
        <v>2</v>
      </c>
      <c r="J2" s="22">
        <v>11</v>
      </c>
      <c r="K2" t="str">
        <f>CONCATENATE(A2," ",B2)</f>
        <v>Laatukalusteen Hiihtäjät 197</v>
      </c>
    </row>
    <row r="3" spans="1:11" ht="25.5">
      <c r="A3" s="21" t="s">
        <v>27</v>
      </c>
      <c r="B3" s="22">
        <v>103</v>
      </c>
      <c r="C3" s="23">
        <v>0.01100501543209878</v>
      </c>
      <c r="D3" s="23">
        <v>0.010567129629629631</v>
      </c>
      <c r="E3" s="23">
        <v>0.011817129629629664</v>
      </c>
      <c r="F3" s="23">
        <v>0.0012500000000000323</v>
      </c>
      <c r="G3" s="23">
        <v>0.0004127590615777814</v>
      </c>
      <c r="H3" s="24">
        <v>0.06603009259259268</v>
      </c>
      <c r="I3" s="22">
        <v>6</v>
      </c>
      <c r="J3" s="22">
        <v>34</v>
      </c>
      <c r="K3" t="str">
        <f aca="true" t="shared" si="0" ref="K3:K66">CONCATENATE(A3," ",B3)</f>
        <v>Opiston Omat Pojat 103</v>
      </c>
    </row>
    <row r="4" spans="1:11" ht="25.5">
      <c r="A4" s="21" t="s">
        <v>27</v>
      </c>
      <c r="B4" s="22">
        <v>101</v>
      </c>
      <c r="C4" s="23">
        <v>0.010626653439153446</v>
      </c>
      <c r="D4" s="23">
        <v>0.01017361111111112</v>
      </c>
      <c r="E4" s="23">
        <v>0.011157407407407394</v>
      </c>
      <c r="F4" s="23">
        <v>0.0009837962962962743</v>
      </c>
      <c r="G4" s="23">
        <v>0.00031813991136819694</v>
      </c>
      <c r="H4" s="24">
        <v>0.07438657407407412</v>
      </c>
      <c r="I4" s="22">
        <v>7</v>
      </c>
      <c r="J4" s="22">
        <v>39</v>
      </c>
      <c r="K4" t="str">
        <f t="shared" si="0"/>
        <v>Opiston Omat Pojat 101</v>
      </c>
    </row>
    <row r="5" spans="1:11" ht="25.5">
      <c r="A5" s="21" t="s">
        <v>29</v>
      </c>
      <c r="B5" s="22">
        <v>153</v>
      </c>
      <c r="C5" s="23">
        <v>0.009696180555555552</v>
      </c>
      <c r="D5" s="23">
        <v>0.009201388888888887</v>
      </c>
      <c r="E5" s="23">
        <v>0.009953703703703687</v>
      </c>
      <c r="F5" s="23">
        <v>0.0007523148148147994</v>
      </c>
      <c r="G5" s="23">
        <v>0.00022034480744788395</v>
      </c>
      <c r="H5" s="24">
        <v>0.07756944444444441</v>
      </c>
      <c r="I5" s="22">
        <v>8</v>
      </c>
      <c r="J5" s="22">
        <v>45</v>
      </c>
      <c r="K5" t="str">
        <f t="shared" si="0"/>
        <v>Sporttiklubi Rollboys 153</v>
      </c>
    </row>
    <row r="6" spans="1:11" ht="12.75">
      <c r="A6" s="21" t="s">
        <v>20</v>
      </c>
      <c r="B6" s="22">
        <v>127</v>
      </c>
      <c r="C6" s="23">
        <v>0.01802777777777779</v>
      </c>
      <c r="D6" s="23">
        <v>0.01648148148148154</v>
      </c>
      <c r="E6" s="23">
        <v>0.02005787037037038</v>
      </c>
      <c r="F6" s="23">
        <v>0.0035763888888888373</v>
      </c>
      <c r="G6" s="23">
        <v>0.0013233697297810963</v>
      </c>
      <c r="H6" s="24">
        <v>0.09013888888888894</v>
      </c>
      <c r="I6" s="22">
        <v>5</v>
      </c>
      <c r="J6" s="22">
        <v>28</v>
      </c>
      <c r="K6" t="str">
        <f t="shared" si="0"/>
        <v>Diovannit 127</v>
      </c>
    </row>
    <row r="7" spans="1:11" ht="12.75">
      <c r="A7" s="21" t="s">
        <v>33</v>
      </c>
      <c r="B7" s="22">
        <v>186</v>
      </c>
      <c r="C7" s="23">
        <v>0.02306712962962967</v>
      </c>
      <c r="D7" s="23">
        <v>0.022002314814814794</v>
      </c>
      <c r="E7" s="23">
        <v>0.024432870370370452</v>
      </c>
      <c r="F7" s="23">
        <v>0.002430555555555658</v>
      </c>
      <c r="G7" s="23">
        <v>0.0008755081319017943</v>
      </c>
      <c r="H7" s="24">
        <v>0.09226851851851868</v>
      </c>
      <c r="I7" s="22">
        <v>4</v>
      </c>
      <c r="J7" s="22">
        <v>22</v>
      </c>
      <c r="K7" t="str">
        <f t="shared" si="0"/>
        <v>Team Toko 186</v>
      </c>
    </row>
    <row r="8" spans="1:11" ht="12.75">
      <c r="A8" s="21" t="s">
        <v>33</v>
      </c>
      <c r="B8" s="22">
        <v>182</v>
      </c>
      <c r="C8" s="23">
        <v>0.016583719135802474</v>
      </c>
      <c r="D8" s="23">
        <v>0.01193287037037044</v>
      </c>
      <c r="E8" s="23">
        <v>0.018912037037037033</v>
      </c>
      <c r="F8" s="23">
        <v>0.006979166666666592</v>
      </c>
      <c r="G8" s="23">
        <v>0.002345146728562692</v>
      </c>
      <c r="H8" s="24">
        <v>0.09950231481481485</v>
      </c>
      <c r="I8" s="22">
        <v>6</v>
      </c>
      <c r="J8" s="22">
        <v>34</v>
      </c>
      <c r="K8" t="str">
        <f t="shared" si="0"/>
        <v>Team Toko 182</v>
      </c>
    </row>
    <row r="9" spans="1:11" ht="12.75">
      <c r="A9" s="21" t="s">
        <v>23</v>
      </c>
      <c r="B9" s="22">
        <v>177</v>
      </c>
      <c r="C9" s="23">
        <v>0.011439043209876546</v>
      </c>
      <c r="D9" s="23">
        <v>0.010682870370370384</v>
      </c>
      <c r="E9" s="23">
        <v>0.01244212962962965</v>
      </c>
      <c r="F9" s="23">
        <v>0.001759259259259266</v>
      </c>
      <c r="G9" s="23">
        <v>0.0005114757228140916</v>
      </c>
      <c r="H9" s="24">
        <v>0.10295138888888891</v>
      </c>
      <c r="I9" s="22">
        <v>9</v>
      </c>
      <c r="J9" s="22">
        <v>50</v>
      </c>
      <c r="K9" t="str">
        <f t="shared" si="0"/>
        <v>Juoksija-Lehti 177</v>
      </c>
    </row>
    <row r="10" spans="1:11" ht="25.5">
      <c r="A10" s="21" t="s">
        <v>26</v>
      </c>
      <c r="B10" s="22">
        <v>192</v>
      </c>
      <c r="C10" s="23">
        <v>0.014756944444444439</v>
      </c>
      <c r="D10" s="23">
        <v>0.013599537037037063</v>
      </c>
      <c r="E10" s="23">
        <v>0.015636574074074094</v>
      </c>
      <c r="F10" s="23">
        <v>0.0020370370370370317</v>
      </c>
      <c r="G10" s="23">
        <v>0.0007103017570904286</v>
      </c>
      <c r="H10" s="24">
        <v>0.10329861111111108</v>
      </c>
      <c r="I10" s="22">
        <v>7</v>
      </c>
      <c r="J10" s="22">
        <v>39</v>
      </c>
      <c r="K10" t="str">
        <f t="shared" si="0"/>
        <v>Laatukalusteen Hiihtäjät 192</v>
      </c>
    </row>
    <row r="11" spans="1:11" ht="12.75">
      <c r="A11" s="21" t="s">
        <v>33</v>
      </c>
      <c r="B11" s="22">
        <v>180</v>
      </c>
      <c r="C11" s="23">
        <v>0.014770171957671937</v>
      </c>
      <c r="D11" s="23">
        <v>0.014074074074074074</v>
      </c>
      <c r="E11" s="23">
        <v>0.015370370370370257</v>
      </c>
      <c r="F11" s="23">
        <v>0.0012962962962961826</v>
      </c>
      <c r="G11" s="23">
        <v>0.00037424746959778185</v>
      </c>
      <c r="H11" s="24">
        <v>0.10339120370370355</v>
      </c>
      <c r="I11" s="22">
        <v>7</v>
      </c>
      <c r="J11" s="22">
        <v>39</v>
      </c>
      <c r="K11" t="str">
        <f t="shared" si="0"/>
        <v>Team Toko 180</v>
      </c>
    </row>
    <row r="12" spans="1:11" ht="12.75">
      <c r="A12" s="21" t="s">
        <v>20</v>
      </c>
      <c r="B12" s="22">
        <v>125</v>
      </c>
      <c r="C12" s="23">
        <v>0.01328848379629629</v>
      </c>
      <c r="D12" s="23">
        <v>0.01251157407407405</v>
      </c>
      <c r="E12" s="23">
        <v>0.014745370370370381</v>
      </c>
      <c r="F12" s="23">
        <v>0.002233796296296331</v>
      </c>
      <c r="G12" s="23">
        <v>0.0007456847607863223</v>
      </c>
      <c r="H12" s="24">
        <v>0.10630787037037032</v>
      </c>
      <c r="I12" s="22">
        <v>8</v>
      </c>
      <c r="J12" s="22">
        <v>45</v>
      </c>
      <c r="K12" t="str">
        <f t="shared" si="0"/>
        <v>Diovannit 125</v>
      </c>
    </row>
    <row r="13" spans="1:11" ht="12.75">
      <c r="A13" s="21" t="s">
        <v>20</v>
      </c>
      <c r="B13" s="22">
        <v>123</v>
      </c>
      <c r="C13" s="23">
        <v>0.021539351851851834</v>
      </c>
      <c r="D13" s="23">
        <v>0.021122685185185203</v>
      </c>
      <c r="E13" s="23">
        <v>0.022604166666666647</v>
      </c>
      <c r="F13" s="23">
        <v>0.0014814814814814448</v>
      </c>
      <c r="G13" s="23">
        <v>0.0005641693336552166</v>
      </c>
      <c r="H13" s="24">
        <v>0.10769675925925917</v>
      </c>
      <c r="I13" s="22">
        <v>5</v>
      </c>
      <c r="J13" s="22">
        <v>28</v>
      </c>
      <c r="K13" t="str">
        <f t="shared" si="0"/>
        <v>Diovannit 123</v>
      </c>
    </row>
    <row r="14" spans="1:11" ht="12.75">
      <c r="A14" s="21" t="s">
        <v>34</v>
      </c>
      <c r="B14" s="22">
        <v>166</v>
      </c>
      <c r="C14" s="23">
        <v>0.011981738683127555</v>
      </c>
      <c r="D14" s="23">
        <v>0.010474537037037046</v>
      </c>
      <c r="E14" s="23">
        <v>0.012592592592592544</v>
      </c>
      <c r="F14" s="23">
        <v>0.002118055555555498</v>
      </c>
      <c r="G14" s="23">
        <v>0.0005751376179354114</v>
      </c>
      <c r="H14" s="24">
        <v>0.107835648148148</v>
      </c>
      <c r="I14" s="22">
        <v>9</v>
      </c>
      <c r="J14" s="22">
        <v>50</v>
      </c>
      <c r="K14" t="str">
        <f t="shared" si="0"/>
        <v>Wärtsilä 46 166</v>
      </c>
    </row>
    <row r="15" spans="1:11" ht="25.5">
      <c r="A15" s="21" t="s">
        <v>26</v>
      </c>
      <c r="B15" s="22">
        <v>194</v>
      </c>
      <c r="C15" s="23">
        <v>0.01544808201058199</v>
      </c>
      <c r="D15" s="23">
        <v>0.013217592592592586</v>
      </c>
      <c r="E15" s="23">
        <v>0.021736111111111123</v>
      </c>
      <c r="F15" s="23">
        <v>0.008518518518518536</v>
      </c>
      <c r="G15" s="23">
        <v>0.0026274766158668485</v>
      </c>
      <c r="H15" s="24">
        <v>0.10813657407407393</v>
      </c>
      <c r="I15" s="22">
        <v>7</v>
      </c>
      <c r="J15" s="22">
        <v>39</v>
      </c>
      <c r="K15" t="str">
        <f t="shared" si="0"/>
        <v>Laatukalusteen Hiihtäjät 194</v>
      </c>
    </row>
    <row r="16" spans="1:11" ht="12.75">
      <c r="A16" s="21" t="s">
        <v>33</v>
      </c>
      <c r="B16" s="22">
        <v>181</v>
      </c>
      <c r="C16" s="23">
        <v>0.018159722222222233</v>
      </c>
      <c r="D16" s="23">
        <v>0.01711805555555551</v>
      </c>
      <c r="E16" s="23">
        <v>0.020682870370370372</v>
      </c>
      <c r="F16" s="23">
        <v>0.003564814814814861</v>
      </c>
      <c r="G16" s="23">
        <v>0.0011778480511782537</v>
      </c>
      <c r="H16" s="24">
        <v>0.10895833333333341</v>
      </c>
      <c r="I16" s="22">
        <v>6</v>
      </c>
      <c r="J16" s="22">
        <v>34</v>
      </c>
      <c r="K16" t="str">
        <f t="shared" si="0"/>
        <v>Team Toko 181</v>
      </c>
    </row>
    <row r="17" spans="1:11" ht="12.75">
      <c r="A17" s="21" t="s">
        <v>33</v>
      </c>
      <c r="B17" s="22">
        <v>184</v>
      </c>
      <c r="C17" s="23">
        <v>0.013729745370370387</v>
      </c>
      <c r="D17" s="23">
        <v>0.011319444444444451</v>
      </c>
      <c r="E17" s="23">
        <v>0.014548611111111165</v>
      </c>
      <c r="F17" s="23">
        <v>0.0032291666666667135</v>
      </c>
      <c r="G17" s="23">
        <v>0.0009650263836307401</v>
      </c>
      <c r="H17" s="24">
        <v>0.1098379629629631</v>
      </c>
      <c r="I17" s="22">
        <v>8</v>
      </c>
      <c r="J17" s="22">
        <v>45</v>
      </c>
      <c r="K17" t="str">
        <f t="shared" si="0"/>
        <v>Team Toko 184</v>
      </c>
    </row>
    <row r="18" spans="1:11" ht="12.75">
      <c r="A18" s="21" t="s">
        <v>28</v>
      </c>
      <c r="B18" s="22">
        <v>133</v>
      </c>
      <c r="C18" s="23">
        <v>0.01374855324074074</v>
      </c>
      <c r="D18" s="23">
        <v>0.013159722222222225</v>
      </c>
      <c r="E18" s="23">
        <v>0.014745370370370381</v>
      </c>
      <c r="F18" s="23">
        <v>0.0015856481481481555</v>
      </c>
      <c r="G18" s="23">
        <v>0.000545900056271009</v>
      </c>
      <c r="H18" s="24">
        <v>0.10998842592592592</v>
      </c>
      <c r="I18" s="22">
        <v>8</v>
      </c>
      <c r="J18" s="22">
        <v>45</v>
      </c>
      <c r="K18" t="str">
        <f t="shared" si="0"/>
        <v>RT-39 133</v>
      </c>
    </row>
    <row r="19" spans="1:11" ht="12.75">
      <c r="A19" s="21" t="s">
        <v>20</v>
      </c>
      <c r="B19" s="22">
        <v>120</v>
      </c>
      <c r="C19" s="23">
        <v>0.015815145502645508</v>
      </c>
      <c r="D19" s="23">
        <v>0.013935185185185184</v>
      </c>
      <c r="E19" s="23">
        <v>0.019270833333333293</v>
      </c>
      <c r="F19" s="23">
        <v>0.0053356481481481085</v>
      </c>
      <c r="G19" s="23">
        <v>0.001540785289834296</v>
      </c>
      <c r="H19" s="24">
        <v>0.11070601851851855</v>
      </c>
      <c r="I19" s="22">
        <v>7</v>
      </c>
      <c r="J19" s="22">
        <v>39</v>
      </c>
      <c r="K19" t="str">
        <f t="shared" si="0"/>
        <v>Diovannit 120</v>
      </c>
    </row>
    <row r="20" spans="1:11" ht="25.5">
      <c r="A20" s="21" t="s">
        <v>30</v>
      </c>
      <c r="B20" s="22">
        <v>116</v>
      </c>
      <c r="C20" s="23">
        <v>0.013907696759259257</v>
      </c>
      <c r="D20" s="23">
        <v>0.013287037037036986</v>
      </c>
      <c r="E20" s="23">
        <v>0.014641203703703698</v>
      </c>
      <c r="F20" s="23">
        <v>0.0013541666666667118</v>
      </c>
      <c r="G20" s="23">
        <v>0.00043798112736756825</v>
      </c>
      <c r="H20" s="24">
        <v>0.11126157407407405</v>
      </c>
      <c r="I20" s="22">
        <v>8</v>
      </c>
      <c r="J20" s="22">
        <v>45</v>
      </c>
      <c r="K20" t="str">
        <f t="shared" si="0"/>
        <v>Stora Enso Fluting  116</v>
      </c>
    </row>
    <row r="21" spans="1:11" ht="12.75">
      <c r="A21" s="21" t="s">
        <v>32</v>
      </c>
      <c r="B21" s="22">
        <v>147</v>
      </c>
      <c r="C21" s="23">
        <v>0.011291666666666662</v>
      </c>
      <c r="D21" s="23">
        <v>0.010729166666666679</v>
      </c>
      <c r="E21" s="23">
        <v>0.012037037037037068</v>
      </c>
      <c r="F21" s="23">
        <v>0.0013078703703703898</v>
      </c>
      <c r="G21" s="23">
        <v>0.00041477192651963085</v>
      </c>
      <c r="H21" s="24">
        <v>0.11291666666666661</v>
      </c>
      <c r="I21" s="22">
        <v>10</v>
      </c>
      <c r="J21" s="22">
        <v>56</v>
      </c>
      <c r="K21" t="str">
        <f t="shared" si="0"/>
        <v>Team Intersport 147</v>
      </c>
    </row>
    <row r="22" spans="1:11" ht="12.75">
      <c r="A22" s="21" t="s">
        <v>34</v>
      </c>
      <c r="B22" s="22">
        <v>160</v>
      </c>
      <c r="C22" s="23">
        <v>0.011528935185185187</v>
      </c>
      <c r="D22" s="23">
        <v>0.010891203703703703</v>
      </c>
      <c r="E22" s="23">
        <v>0.0121875</v>
      </c>
      <c r="F22" s="23">
        <v>0.0012962962962962971</v>
      </c>
      <c r="G22" s="23">
        <v>0.0003821355442245994</v>
      </c>
      <c r="H22" s="24">
        <v>0.11528935185185188</v>
      </c>
      <c r="I22" s="22">
        <v>10</v>
      </c>
      <c r="J22" s="22">
        <v>56</v>
      </c>
      <c r="K22" t="str">
        <f t="shared" si="0"/>
        <v>Wärtsilä 46 160</v>
      </c>
    </row>
    <row r="23" spans="1:11" ht="12.75">
      <c r="A23" s="21" t="s">
        <v>34</v>
      </c>
      <c r="B23" s="22">
        <v>163</v>
      </c>
      <c r="C23" s="23">
        <v>0.01281378600823045</v>
      </c>
      <c r="D23" s="23">
        <v>0.012094907407407485</v>
      </c>
      <c r="E23" s="23">
        <v>0.013414351851851802</v>
      </c>
      <c r="F23" s="23">
        <v>0.0013194444444443176</v>
      </c>
      <c r="G23" s="23">
        <v>0.00042754310195839546</v>
      </c>
      <c r="H23" s="24">
        <v>0.11532407407407405</v>
      </c>
      <c r="I23" s="22">
        <v>9</v>
      </c>
      <c r="J23" s="22">
        <v>50</v>
      </c>
      <c r="K23" t="str">
        <f t="shared" si="0"/>
        <v>Wärtsilä 46 163</v>
      </c>
    </row>
    <row r="24" spans="1:11" ht="12.75">
      <c r="A24" s="21" t="s">
        <v>33</v>
      </c>
      <c r="B24" s="22">
        <v>183</v>
      </c>
      <c r="C24" s="23">
        <v>0.014557291666666665</v>
      </c>
      <c r="D24" s="23">
        <v>0.00643518518518521</v>
      </c>
      <c r="E24" s="23">
        <v>0.01853009259259264</v>
      </c>
      <c r="F24" s="23">
        <v>0.01209490740740743</v>
      </c>
      <c r="G24" s="23">
        <v>0.0033273991010116894</v>
      </c>
      <c r="H24" s="24">
        <v>0.11645833333333332</v>
      </c>
      <c r="I24" s="22">
        <v>8</v>
      </c>
      <c r="J24" s="22">
        <v>45</v>
      </c>
      <c r="K24" t="str">
        <f t="shared" si="0"/>
        <v>Team Toko 183</v>
      </c>
    </row>
    <row r="25" spans="1:11" ht="12.75">
      <c r="A25" s="21" t="s">
        <v>32</v>
      </c>
      <c r="B25" s="22">
        <v>140</v>
      </c>
      <c r="C25" s="23">
        <v>0.010635521885521887</v>
      </c>
      <c r="D25" s="23">
        <v>0.01005787037037037</v>
      </c>
      <c r="E25" s="23">
        <v>0.011331018518518476</v>
      </c>
      <c r="F25" s="23">
        <v>0.0012731481481481066</v>
      </c>
      <c r="G25" s="23">
        <v>0.000420954327620032</v>
      </c>
      <c r="H25" s="24">
        <v>0.11699074074074076</v>
      </c>
      <c r="I25" s="22">
        <v>11</v>
      </c>
      <c r="J25" s="22">
        <v>62</v>
      </c>
      <c r="K25" t="str">
        <f t="shared" si="0"/>
        <v>Team Intersport 140</v>
      </c>
    </row>
    <row r="26" spans="1:11" ht="12.75">
      <c r="A26" s="21" t="s">
        <v>34</v>
      </c>
      <c r="B26" s="22">
        <v>164</v>
      </c>
      <c r="C26" s="23">
        <v>0.01173842592592591</v>
      </c>
      <c r="D26" s="23">
        <v>0.011041666666666672</v>
      </c>
      <c r="E26" s="23">
        <v>0.01244212962962965</v>
      </c>
      <c r="F26" s="23">
        <v>0.0014004629629629783</v>
      </c>
      <c r="G26" s="23">
        <v>0.0005102263544591241</v>
      </c>
      <c r="H26" s="24">
        <v>0.1173842592592591</v>
      </c>
      <c r="I26" s="22">
        <v>10</v>
      </c>
      <c r="J26" s="22">
        <v>56</v>
      </c>
      <c r="K26" t="str">
        <f t="shared" si="0"/>
        <v>Wärtsilä 46 164</v>
      </c>
    </row>
    <row r="27" spans="1:11" ht="12.75">
      <c r="A27" s="21" t="s">
        <v>23</v>
      </c>
      <c r="B27" s="22">
        <v>172</v>
      </c>
      <c r="C27" s="23">
        <v>0.010737584175084155</v>
      </c>
      <c r="D27" s="23">
        <v>0.010138888888888906</v>
      </c>
      <c r="E27" s="23">
        <v>0.011377314814814743</v>
      </c>
      <c r="F27" s="23">
        <v>0.0012384259259258373</v>
      </c>
      <c r="G27" s="23">
        <v>0.0004056510973482856</v>
      </c>
      <c r="H27" s="24">
        <v>0.1181134259259257</v>
      </c>
      <c r="I27" s="22">
        <v>11</v>
      </c>
      <c r="J27" s="22">
        <v>62</v>
      </c>
      <c r="K27" t="str">
        <f t="shared" si="0"/>
        <v>Juoksija-Lehti 172</v>
      </c>
    </row>
    <row r="28" spans="1:11" ht="12.75">
      <c r="A28" s="21" t="s">
        <v>28</v>
      </c>
      <c r="B28" s="22">
        <v>131</v>
      </c>
      <c r="C28" s="23">
        <v>0.013172582304526764</v>
      </c>
      <c r="D28" s="23">
        <v>0.012141203703703668</v>
      </c>
      <c r="E28" s="23">
        <v>0.013657407407407396</v>
      </c>
      <c r="F28" s="23">
        <v>0.001516203703703728</v>
      </c>
      <c r="G28" s="23">
        <v>0.0004166825430090286</v>
      </c>
      <c r="H28" s="24">
        <v>0.11855324074074088</v>
      </c>
      <c r="I28" s="22">
        <v>9</v>
      </c>
      <c r="J28" s="22">
        <v>50</v>
      </c>
      <c r="K28" t="str">
        <f t="shared" si="0"/>
        <v>RT-39 131</v>
      </c>
    </row>
    <row r="29" spans="1:11" ht="12.75">
      <c r="A29" s="21" t="s">
        <v>32</v>
      </c>
      <c r="B29" s="22">
        <v>142</v>
      </c>
      <c r="C29" s="23">
        <v>0.011973379629629643</v>
      </c>
      <c r="D29" s="23">
        <v>0.011458333333333348</v>
      </c>
      <c r="E29" s="23">
        <v>0.0127314814814814</v>
      </c>
      <c r="F29" s="23">
        <v>0.001273148148148051</v>
      </c>
      <c r="G29" s="23">
        <v>0.00038096992681012966</v>
      </c>
      <c r="H29" s="24">
        <v>0.11973379629629644</v>
      </c>
      <c r="I29" s="22">
        <v>10</v>
      </c>
      <c r="J29" s="22">
        <v>56</v>
      </c>
      <c r="K29" t="str">
        <f t="shared" si="0"/>
        <v>Team Intersport 142</v>
      </c>
    </row>
    <row r="30" spans="1:11" ht="12.75">
      <c r="A30" s="21" t="s">
        <v>28</v>
      </c>
      <c r="B30" s="22">
        <v>132</v>
      </c>
      <c r="C30" s="23">
        <v>0.012099537037037028</v>
      </c>
      <c r="D30" s="23">
        <v>0.01168981481481482</v>
      </c>
      <c r="E30" s="23">
        <v>0.012627314814814827</v>
      </c>
      <c r="F30" s="23">
        <v>0.0009375000000000078</v>
      </c>
      <c r="G30" s="23">
        <v>0.00030753950475050453</v>
      </c>
      <c r="H30" s="24">
        <v>0.12099537037037028</v>
      </c>
      <c r="I30" s="22">
        <v>10</v>
      </c>
      <c r="J30" s="22">
        <v>56</v>
      </c>
      <c r="K30" t="str">
        <f t="shared" si="0"/>
        <v>RT-39 132</v>
      </c>
    </row>
    <row r="31" spans="1:11" ht="25.5">
      <c r="A31" s="21" t="s">
        <v>30</v>
      </c>
      <c r="B31" s="22">
        <v>110</v>
      </c>
      <c r="C31" s="23">
        <v>0.012146990740740734</v>
      </c>
      <c r="D31" s="23">
        <v>0.011423611111111112</v>
      </c>
      <c r="E31" s="23">
        <v>0.012650462962962905</v>
      </c>
      <c r="F31" s="23">
        <v>0.0012268518518517933</v>
      </c>
      <c r="G31" s="23">
        <v>0.00033513890167970254</v>
      </c>
      <c r="H31" s="24">
        <v>0.12146990740740735</v>
      </c>
      <c r="I31" s="22">
        <v>10</v>
      </c>
      <c r="J31" s="22">
        <v>56</v>
      </c>
      <c r="K31" t="str">
        <f t="shared" si="0"/>
        <v>Stora Enso Fluting  110</v>
      </c>
    </row>
    <row r="32" spans="1:11" ht="12.75">
      <c r="A32" s="21" t="s">
        <v>20</v>
      </c>
      <c r="B32" s="22">
        <v>122</v>
      </c>
      <c r="C32" s="23">
        <v>0.020250771604938274</v>
      </c>
      <c r="D32" s="23">
        <v>0.01726851851851853</v>
      </c>
      <c r="E32" s="23">
        <v>0.023321759259259167</v>
      </c>
      <c r="F32" s="23">
        <v>0.006053240740740637</v>
      </c>
      <c r="G32" s="23">
        <v>0.0018493263385809002</v>
      </c>
      <c r="H32" s="24">
        <v>0.12150462962962964</v>
      </c>
      <c r="I32" s="22">
        <v>6</v>
      </c>
      <c r="J32" s="22">
        <v>34</v>
      </c>
      <c r="K32" t="str">
        <f t="shared" si="0"/>
        <v>Diovannit 122</v>
      </c>
    </row>
    <row r="33" spans="1:11" ht="25.5">
      <c r="A33" s="21" t="s">
        <v>30</v>
      </c>
      <c r="B33" s="22">
        <v>113</v>
      </c>
      <c r="C33" s="23">
        <v>0.01356352880658435</v>
      </c>
      <c r="D33" s="23">
        <v>0.012685185185185188</v>
      </c>
      <c r="E33" s="23">
        <v>0.014675925925925926</v>
      </c>
      <c r="F33" s="23">
        <v>0.0019907407407407374</v>
      </c>
      <c r="G33" s="23">
        <v>0.0007268347412790785</v>
      </c>
      <c r="H33" s="24">
        <v>0.12207175925925914</v>
      </c>
      <c r="I33" s="22">
        <v>9</v>
      </c>
      <c r="J33" s="22">
        <v>50</v>
      </c>
      <c r="K33" t="str">
        <f t="shared" si="0"/>
        <v>Stora Enso Fluting  113</v>
      </c>
    </row>
    <row r="34" spans="1:11" ht="25.5">
      <c r="A34" s="21" t="s">
        <v>30</v>
      </c>
      <c r="B34" s="22">
        <v>114</v>
      </c>
      <c r="C34" s="23">
        <v>0.013801440329218088</v>
      </c>
      <c r="D34" s="23">
        <v>0.013414351851851802</v>
      </c>
      <c r="E34" s="23">
        <v>0.014062499999999867</v>
      </c>
      <c r="F34" s="23">
        <v>0.0006481481481480644</v>
      </c>
      <c r="G34" s="23">
        <v>0.0001904247758117177</v>
      </c>
      <c r="H34" s="24">
        <v>0.1242129629629628</v>
      </c>
      <c r="I34" s="22">
        <v>9</v>
      </c>
      <c r="J34" s="22">
        <v>50</v>
      </c>
      <c r="K34" t="str">
        <f t="shared" si="0"/>
        <v>Stora Enso Fluting  114</v>
      </c>
    </row>
    <row r="35" spans="1:11" ht="12.75">
      <c r="A35" s="21" t="s">
        <v>23</v>
      </c>
      <c r="B35" s="22">
        <v>173</v>
      </c>
      <c r="C35" s="23">
        <v>0.01141308922558923</v>
      </c>
      <c r="D35" s="23">
        <v>0.010648148148148129</v>
      </c>
      <c r="E35" s="23">
        <v>0.01434027777777791</v>
      </c>
      <c r="F35" s="23">
        <v>0.003692129629629781</v>
      </c>
      <c r="G35" s="23">
        <v>0.0009640642799580135</v>
      </c>
      <c r="H35" s="24">
        <v>0.12554398148148155</v>
      </c>
      <c r="I35" s="22">
        <v>11</v>
      </c>
      <c r="J35" s="22">
        <v>62</v>
      </c>
      <c r="K35" t="str">
        <f t="shared" si="0"/>
        <v>Juoksija-Lehti 173</v>
      </c>
    </row>
    <row r="36" spans="1:11" ht="12.75">
      <c r="A36" s="21" t="s">
        <v>32</v>
      </c>
      <c r="B36" s="22">
        <v>141</v>
      </c>
      <c r="C36" s="23">
        <v>0.011449915824915825</v>
      </c>
      <c r="D36" s="23">
        <v>0.010729166666666679</v>
      </c>
      <c r="E36" s="23">
        <v>0.012175925925925979</v>
      </c>
      <c r="F36" s="23">
        <v>0.0014467592592593004</v>
      </c>
      <c r="G36" s="23">
        <v>0.00045708843697598694</v>
      </c>
      <c r="H36" s="24">
        <v>0.12594907407407407</v>
      </c>
      <c r="I36" s="22">
        <v>11</v>
      </c>
      <c r="J36" s="22">
        <v>62</v>
      </c>
      <c r="K36" t="str">
        <f t="shared" si="0"/>
        <v>Team Intersport 141</v>
      </c>
    </row>
    <row r="37" spans="1:11" ht="25.5">
      <c r="A37" s="21" t="s">
        <v>29</v>
      </c>
      <c r="B37" s="22">
        <v>152</v>
      </c>
      <c r="C37" s="23">
        <v>0.01150568181818182</v>
      </c>
      <c r="D37" s="23">
        <v>0.011030092592592633</v>
      </c>
      <c r="E37" s="23">
        <v>0.012939814814814876</v>
      </c>
      <c r="F37" s="23">
        <v>0.0019097222222222432</v>
      </c>
      <c r="G37" s="23">
        <v>0.0004972189340107853</v>
      </c>
      <c r="H37" s="24">
        <v>0.1265625</v>
      </c>
      <c r="I37" s="22">
        <v>11</v>
      </c>
      <c r="J37" s="22">
        <v>62</v>
      </c>
      <c r="K37" t="str">
        <f t="shared" si="0"/>
        <v>Sporttiklubi Rollboys 152</v>
      </c>
    </row>
    <row r="38" spans="1:11" ht="12.75">
      <c r="A38" s="21" t="s">
        <v>32</v>
      </c>
      <c r="B38" s="22">
        <v>144</v>
      </c>
      <c r="C38" s="23">
        <v>0.011538299663299655</v>
      </c>
      <c r="D38" s="23">
        <v>0.011041666666666672</v>
      </c>
      <c r="E38" s="23">
        <v>0.01230324074074074</v>
      </c>
      <c r="F38" s="23">
        <v>0.0012615740740740677</v>
      </c>
      <c r="G38" s="23">
        <v>0.0004294321669621187</v>
      </c>
      <c r="H38" s="24">
        <v>0.1269212962962962</v>
      </c>
      <c r="I38" s="22">
        <v>11</v>
      </c>
      <c r="J38" s="22">
        <v>62</v>
      </c>
      <c r="K38" t="str">
        <f t="shared" si="0"/>
        <v>Team Intersport 144</v>
      </c>
    </row>
    <row r="39" spans="1:11" ht="12.75">
      <c r="A39" s="21" t="s">
        <v>28</v>
      </c>
      <c r="B39" s="22">
        <v>135</v>
      </c>
      <c r="C39" s="23">
        <v>0.012704861111111123</v>
      </c>
      <c r="D39" s="23">
        <v>0.011793981481481475</v>
      </c>
      <c r="E39" s="23">
        <v>0.014745370370370381</v>
      </c>
      <c r="F39" s="23">
        <v>0.002951388888888906</v>
      </c>
      <c r="G39" s="23">
        <v>0.0007812980094988084</v>
      </c>
      <c r="H39" s="24">
        <v>0.12704861111111124</v>
      </c>
      <c r="I39" s="22">
        <v>10</v>
      </c>
      <c r="J39" s="22">
        <v>56</v>
      </c>
      <c r="K39" t="str">
        <f t="shared" si="0"/>
        <v>RT-39 135</v>
      </c>
    </row>
    <row r="40" spans="1:11" ht="12.75">
      <c r="A40" s="21" t="s">
        <v>28</v>
      </c>
      <c r="B40" s="22">
        <v>137</v>
      </c>
      <c r="C40" s="23">
        <v>0.014160236625514423</v>
      </c>
      <c r="D40" s="23">
        <v>0.013182870370370366</v>
      </c>
      <c r="E40" s="23">
        <v>0.015000000000000124</v>
      </c>
      <c r="F40" s="23">
        <v>0.0018171296296297587</v>
      </c>
      <c r="G40" s="23">
        <v>0.0007032642743634293</v>
      </c>
      <c r="H40" s="24">
        <v>0.1274421296296298</v>
      </c>
      <c r="I40" s="22">
        <v>9</v>
      </c>
      <c r="J40" s="22">
        <v>50</v>
      </c>
      <c r="K40" t="str">
        <f t="shared" si="0"/>
        <v>RT-39 137</v>
      </c>
    </row>
    <row r="41" spans="1:11" ht="12.75">
      <c r="A41" s="21" t="s">
        <v>32</v>
      </c>
      <c r="B41" s="22">
        <v>145</v>
      </c>
      <c r="C41" s="23">
        <v>0.011595117845117832</v>
      </c>
      <c r="D41" s="23">
        <v>0.010902777777777595</v>
      </c>
      <c r="E41" s="23">
        <v>0.01231481481481489</v>
      </c>
      <c r="F41" s="23">
        <v>0.0014120370370372948</v>
      </c>
      <c r="G41" s="23">
        <v>0.0004293573967901435</v>
      </c>
      <c r="H41" s="24">
        <v>0.12754629629629616</v>
      </c>
      <c r="I41" s="22">
        <v>11</v>
      </c>
      <c r="J41" s="22">
        <v>62</v>
      </c>
      <c r="K41" t="str">
        <f t="shared" si="0"/>
        <v>Team Intersport 145</v>
      </c>
    </row>
    <row r="42" spans="1:11" ht="25.5">
      <c r="A42" s="21" t="s">
        <v>27</v>
      </c>
      <c r="B42" s="22">
        <v>104</v>
      </c>
      <c r="C42" s="23">
        <v>0.011611952861952867</v>
      </c>
      <c r="D42" s="23">
        <v>0.011030092592592605</v>
      </c>
      <c r="E42" s="23">
        <v>0.012245370370370372</v>
      </c>
      <c r="F42" s="23">
        <v>0.0012152777777777665</v>
      </c>
      <c r="G42" s="23">
        <v>0.000382791343397873</v>
      </c>
      <c r="H42" s="24">
        <v>0.12773148148148153</v>
      </c>
      <c r="I42" s="22">
        <v>11</v>
      </c>
      <c r="J42" s="22">
        <v>62</v>
      </c>
      <c r="K42" t="str">
        <f t="shared" si="0"/>
        <v>Opiston Omat Pojat 104</v>
      </c>
    </row>
    <row r="43" spans="1:11" ht="25.5">
      <c r="A43" s="21" t="s">
        <v>30</v>
      </c>
      <c r="B43" s="22">
        <v>111</v>
      </c>
      <c r="C43" s="23">
        <v>0.012773148148148169</v>
      </c>
      <c r="D43" s="23">
        <v>0.01244212962962965</v>
      </c>
      <c r="E43" s="23">
        <v>0.01346064814814818</v>
      </c>
      <c r="F43" s="23">
        <v>0.0010185185185185297</v>
      </c>
      <c r="G43" s="23">
        <v>0.00028379856201134944</v>
      </c>
      <c r="H43" s="24">
        <v>0.1277314814814817</v>
      </c>
      <c r="I43" s="22">
        <v>10</v>
      </c>
      <c r="J43" s="22">
        <v>56</v>
      </c>
      <c r="K43" t="str">
        <f t="shared" si="0"/>
        <v>Stora Enso Fluting  111</v>
      </c>
    </row>
    <row r="44" spans="1:11" ht="25.5">
      <c r="A44" s="21" t="s">
        <v>29</v>
      </c>
      <c r="B44" s="22">
        <v>154</v>
      </c>
      <c r="C44" s="23">
        <v>0.011684553872053888</v>
      </c>
      <c r="D44" s="23">
        <v>0.011273148148148143</v>
      </c>
      <c r="E44" s="23">
        <v>0.012037037037036957</v>
      </c>
      <c r="F44" s="23">
        <v>0.000763888888888814</v>
      </c>
      <c r="G44" s="23">
        <v>0.00024093509643005387</v>
      </c>
      <c r="H44" s="24">
        <v>0.12853009259259277</v>
      </c>
      <c r="I44" s="22">
        <v>11</v>
      </c>
      <c r="J44" s="22">
        <v>62</v>
      </c>
      <c r="K44" t="str">
        <f t="shared" si="0"/>
        <v>Sporttiklubi Rollboys 154</v>
      </c>
    </row>
    <row r="45" spans="1:11" ht="25.5">
      <c r="A45" s="21" t="s">
        <v>29</v>
      </c>
      <c r="B45" s="22">
        <v>155</v>
      </c>
      <c r="C45" s="23">
        <v>0.011704545454545452</v>
      </c>
      <c r="D45" s="23">
        <v>0.010833333333333334</v>
      </c>
      <c r="E45" s="23">
        <v>0.012384259259259234</v>
      </c>
      <c r="F45" s="23">
        <v>0.0015509259259259</v>
      </c>
      <c r="G45" s="23">
        <v>0.00045658194347118183</v>
      </c>
      <c r="H45" s="24">
        <v>0.12875</v>
      </c>
      <c r="I45" s="22">
        <v>11</v>
      </c>
      <c r="J45" s="22">
        <v>62</v>
      </c>
      <c r="K45" t="str">
        <f t="shared" si="0"/>
        <v>Sporttiklubi Rollboys 155</v>
      </c>
    </row>
    <row r="46" spans="1:11" ht="25.5">
      <c r="A46" s="21" t="s">
        <v>29</v>
      </c>
      <c r="B46" s="22">
        <v>150</v>
      </c>
      <c r="C46" s="23">
        <v>0.009903846153846135</v>
      </c>
      <c r="D46" s="23">
        <v>0.009108796296296297</v>
      </c>
      <c r="E46" s="23">
        <v>0.011215277777777755</v>
      </c>
      <c r="F46" s="23">
        <v>0.0021064814814814575</v>
      </c>
      <c r="G46" s="23">
        <v>0.0005467945053247719</v>
      </c>
      <c r="H46" s="24">
        <v>0.12875</v>
      </c>
      <c r="I46" s="22">
        <v>13</v>
      </c>
      <c r="J46" s="22">
        <v>73</v>
      </c>
      <c r="K46" t="str">
        <f t="shared" si="0"/>
        <v>Sporttiklubi Rollboys 150</v>
      </c>
    </row>
    <row r="47" spans="1:11" ht="12.75">
      <c r="A47" s="21" t="s">
        <v>23</v>
      </c>
      <c r="B47" s="22">
        <v>174</v>
      </c>
      <c r="C47" s="23">
        <v>0.011708754208754231</v>
      </c>
      <c r="D47" s="23">
        <v>0.011226851851851793</v>
      </c>
      <c r="E47" s="23">
        <v>0.012025462962962974</v>
      </c>
      <c r="F47" s="23">
        <v>0.0007986111111111804</v>
      </c>
      <c r="G47" s="23">
        <v>0.00025185358908236325</v>
      </c>
      <c r="H47" s="24">
        <v>0.12879629629629655</v>
      </c>
      <c r="I47" s="22">
        <v>11</v>
      </c>
      <c r="J47" s="22">
        <v>62</v>
      </c>
      <c r="K47" t="str">
        <f t="shared" si="0"/>
        <v>Juoksija-Lehti 174</v>
      </c>
    </row>
    <row r="48" spans="1:11" ht="12.75">
      <c r="A48" s="21" t="s">
        <v>23</v>
      </c>
      <c r="B48" s="22">
        <v>170</v>
      </c>
      <c r="C48" s="23">
        <v>0.010733989197530873</v>
      </c>
      <c r="D48" s="23">
        <v>0.009814814814814814</v>
      </c>
      <c r="E48" s="23">
        <v>0.011319444444444549</v>
      </c>
      <c r="F48" s="23">
        <v>0.0015046296296297341</v>
      </c>
      <c r="G48" s="23">
        <v>0.0004592457426860804</v>
      </c>
      <c r="H48" s="24">
        <v>0.12880787037037048</v>
      </c>
      <c r="I48" s="22">
        <v>12</v>
      </c>
      <c r="J48" s="22">
        <v>67</v>
      </c>
      <c r="K48" t="str">
        <f t="shared" si="0"/>
        <v>Juoksija-Lehti 170</v>
      </c>
    </row>
    <row r="49" spans="1:11" ht="25.5">
      <c r="A49" s="21" t="s">
        <v>26</v>
      </c>
      <c r="B49" s="22">
        <v>191</v>
      </c>
      <c r="C49" s="23">
        <v>0.01617766203703704</v>
      </c>
      <c r="D49" s="23">
        <v>0.014999999999999902</v>
      </c>
      <c r="E49" s="23">
        <v>0.017974537037037053</v>
      </c>
      <c r="F49" s="23">
        <v>0.0029745370370371504</v>
      </c>
      <c r="G49" s="23">
        <v>0.0009649569741251053</v>
      </c>
      <c r="H49" s="24">
        <v>0.1294212962962963</v>
      </c>
      <c r="I49" s="22">
        <v>8</v>
      </c>
      <c r="J49" s="22">
        <v>45</v>
      </c>
      <c r="K49" t="str">
        <f t="shared" si="0"/>
        <v>Laatukalusteen Hiihtäjät 191</v>
      </c>
    </row>
    <row r="50" spans="1:11" ht="25.5">
      <c r="A50" s="21" t="s">
        <v>30</v>
      </c>
      <c r="B50" s="22">
        <v>117</v>
      </c>
      <c r="C50" s="23">
        <v>0.014399434156378602</v>
      </c>
      <c r="D50" s="23">
        <v>0.013287037037037042</v>
      </c>
      <c r="E50" s="23">
        <v>0.0159259259259259</v>
      </c>
      <c r="F50" s="23">
        <v>0.0026388888888888573</v>
      </c>
      <c r="G50" s="23">
        <v>0.0010104113553421527</v>
      </c>
      <c r="H50" s="24">
        <v>0.12959490740740742</v>
      </c>
      <c r="I50" s="22">
        <v>9</v>
      </c>
      <c r="J50" s="22">
        <v>50</v>
      </c>
      <c r="K50" t="str">
        <f t="shared" si="0"/>
        <v>Stora Enso Fluting  117</v>
      </c>
    </row>
    <row r="51" spans="1:11" ht="25.5">
      <c r="A51" s="21" t="s">
        <v>26</v>
      </c>
      <c r="B51" s="22">
        <v>196</v>
      </c>
      <c r="C51" s="23">
        <v>0.01854662698412698</v>
      </c>
      <c r="D51" s="23">
        <v>0.017013888888888995</v>
      </c>
      <c r="E51" s="23">
        <v>0.023090277777777835</v>
      </c>
      <c r="F51" s="23">
        <v>0.0060763888888888395</v>
      </c>
      <c r="G51" s="23">
        <v>0.001992901124336185</v>
      </c>
      <c r="H51" s="24">
        <v>0.12982638888888887</v>
      </c>
      <c r="I51" s="22">
        <v>7</v>
      </c>
      <c r="J51" s="22">
        <v>39</v>
      </c>
      <c r="K51" t="str">
        <f t="shared" si="0"/>
        <v>Laatukalusteen Hiihtäjät 196</v>
      </c>
    </row>
    <row r="52" spans="1:11" ht="12.75">
      <c r="A52" s="21" t="s">
        <v>34</v>
      </c>
      <c r="B52" s="22">
        <v>167</v>
      </c>
      <c r="C52" s="23">
        <v>0.016235532407407424</v>
      </c>
      <c r="D52" s="23">
        <v>0.014907407407407425</v>
      </c>
      <c r="E52" s="23">
        <v>0.01722222222222225</v>
      </c>
      <c r="F52" s="23">
        <v>0.002314814814814825</v>
      </c>
      <c r="G52" s="23">
        <v>0.0007040650627839152</v>
      </c>
      <c r="H52" s="24">
        <v>0.1298842592592594</v>
      </c>
      <c r="I52" s="22">
        <v>8</v>
      </c>
      <c r="J52" s="22">
        <v>45</v>
      </c>
      <c r="K52" t="str">
        <f t="shared" si="0"/>
        <v>Wärtsilä 46 167</v>
      </c>
    </row>
    <row r="53" spans="1:11" ht="12.75">
      <c r="A53" s="21" t="s">
        <v>28</v>
      </c>
      <c r="B53" s="22">
        <v>134</v>
      </c>
      <c r="C53" s="23">
        <v>0.01312152777777775</v>
      </c>
      <c r="D53" s="23">
        <v>0.0125925925925926</v>
      </c>
      <c r="E53" s="23">
        <v>0.013969907407407334</v>
      </c>
      <c r="F53" s="23">
        <v>0.001377314814814734</v>
      </c>
      <c r="G53" s="23">
        <v>0.0003950830147742617</v>
      </c>
      <c r="H53" s="24">
        <v>0.1312152777777775</v>
      </c>
      <c r="I53" s="22">
        <v>10</v>
      </c>
      <c r="J53" s="22">
        <v>56</v>
      </c>
      <c r="K53" t="str">
        <f t="shared" si="0"/>
        <v>RT-39 134</v>
      </c>
    </row>
    <row r="54" spans="1:11" ht="12.75">
      <c r="A54" s="21" t="s">
        <v>28</v>
      </c>
      <c r="B54" s="22">
        <v>136</v>
      </c>
      <c r="C54" s="23">
        <v>0.012038089225589228</v>
      </c>
      <c r="D54" s="23">
        <v>0.011435185185185187</v>
      </c>
      <c r="E54" s="23">
        <v>0.012557870370370261</v>
      </c>
      <c r="F54" s="23">
        <v>0.0011226851851850739</v>
      </c>
      <c r="G54" s="23">
        <v>0.00035442358756860833</v>
      </c>
      <c r="H54" s="24">
        <v>0.1324189814814815</v>
      </c>
      <c r="I54" s="22">
        <v>11</v>
      </c>
      <c r="J54" s="22">
        <v>62</v>
      </c>
      <c r="K54" t="str">
        <f t="shared" si="0"/>
        <v>RT-39 136</v>
      </c>
    </row>
    <row r="55" spans="1:11" ht="25.5">
      <c r="A55" s="21" t="s">
        <v>29</v>
      </c>
      <c r="B55" s="22">
        <v>156</v>
      </c>
      <c r="C55" s="23">
        <v>0.012039141414141434</v>
      </c>
      <c r="D55" s="23">
        <v>0.011539351851851856</v>
      </c>
      <c r="E55" s="23">
        <v>0.012847222222222232</v>
      </c>
      <c r="F55" s="23">
        <v>0.001307870370370376</v>
      </c>
      <c r="G55" s="23">
        <v>0.0004578797692704215</v>
      </c>
      <c r="H55" s="24">
        <v>0.13243055555555577</v>
      </c>
      <c r="I55" s="22">
        <v>11</v>
      </c>
      <c r="J55" s="22">
        <v>62</v>
      </c>
      <c r="K55" t="str">
        <f t="shared" si="0"/>
        <v>Sporttiklubi Rollboys 156</v>
      </c>
    </row>
    <row r="56" spans="1:11" ht="25.5">
      <c r="A56" s="21" t="s">
        <v>30</v>
      </c>
      <c r="B56" s="22">
        <v>112</v>
      </c>
      <c r="C56" s="23">
        <v>0.013333333333333346</v>
      </c>
      <c r="D56" s="23">
        <v>0.012719907407407402</v>
      </c>
      <c r="E56" s="23">
        <v>0.014050925925925939</v>
      </c>
      <c r="F56" s="23">
        <v>0.001331018518518537</v>
      </c>
      <c r="G56" s="23">
        <v>0.00038716964545556154</v>
      </c>
      <c r="H56" s="24">
        <v>0.13333333333333347</v>
      </c>
      <c r="I56" s="22">
        <v>10</v>
      </c>
      <c r="J56" s="22">
        <v>56</v>
      </c>
      <c r="K56" t="str">
        <f t="shared" si="0"/>
        <v>Stora Enso Fluting  112</v>
      </c>
    </row>
    <row r="57" spans="1:11" ht="12.75">
      <c r="A57" s="21" t="s">
        <v>20</v>
      </c>
      <c r="B57" s="22">
        <v>126</v>
      </c>
      <c r="C57" s="23">
        <v>0.01905423280423279</v>
      </c>
      <c r="D57" s="23">
        <v>0.014965277777777786</v>
      </c>
      <c r="E57" s="23">
        <v>0.021759259259259256</v>
      </c>
      <c r="F57" s="23">
        <v>0.00679398148148147</v>
      </c>
      <c r="G57" s="23">
        <v>0.0019307822882821159</v>
      </c>
      <c r="H57" s="24">
        <v>0.13337962962962951</v>
      </c>
      <c r="I57" s="22">
        <v>7</v>
      </c>
      <c r="J57" s="22">
        <v>39</v>
      </c>
      <c r="K57" t="str">
        <f t="shared" si="0"/>
        <v>Diovannit 126</v>
      </c>
    </row>
    <row r="58" spans="1:11" ht="12.75">
      <c r="A58" s="21" t="s">
        <v>34</v>
      </c>
      <c r="B58" s="22">
        <v>165</v>
      </c>
      <c r="C58" s="23">
        <v>0.014882973251028794</v>
      </c>
      <c r="D58" s="23">
        <v>0.01416666666666666</v>
      </c>
      <c r="E58" s="23">
        <v>0.01575231481481476</v>
      </c>
      <c r="F58" s="23">
        <v>0.0015856481481481</v>
      </c>
      <c r="G58" s="23">
        <v>0.0005398049227302523</v>
      </c>
      <c r="H58" s="24">
        <v>0.13394675925925914</v>
      </c>
      <c r="I58" s="22">
        <v>9</v>
      </c>
      <c r="J58" s="22">
        <v>50</v>
      </c>
      <c r="K58" t="str">
        <f t="shared" si="0"/>
        <v>Wärtsilä 46 165</v>
      </c>
    </row>
    <row r="59" spans="1:11" ht="12.75">
      <c r="A59" s="21" t="s">
        <v>23</v>
      </c>
      <c r="B59" s="22">
        <v>175</v>
      </c>
      <c r="C59" s="23">
        <v>0.010308048433048432</v>
      </c>
      <c r="D59" s="23">
        <v>0.00976851851851851</v>
      </c>
      <c r="E59" s="23">
        <v>0.011238425925925832</v>
      </c>
      <c r="F59" s="23">
        <v>0.0014699074074073226</v>
      </c>
      <c r="G59" s="23">
        <v>0.000403079001979729</v>
      </c>
      <c r="H59" s="24">
        <v>0.1340046296296296</v>
      </c>
      <c r="I59" s="22">
        <v>13</v>
      </c>
      <c r="J59" s="22">
        <v>73</v>
      </c>
      <c r="K59" t="str">
        <f t="shared" si="0"/>
        <v>Juoksija-Lehti 175</v>
      </c>
    </row>
    <row r="60" spans="1:11" ht="25.5">
      <c r="A60" s="21" t="s">
        <v>27</v>
      </c>
      <c r="B60" s="22">
        <v>102</v>
      </c>
      <c r="C60" s="23">
        <v>0.010354344729344713</v>
      </c>
      <c r="D60" s="23">
        <v>0.009918981481481487</v>
      </c>
      <c r="E60" s="23">
        <v>0.011041666666666727</v>
      </c>
      <c r="F60" s="23">
        <v>0.0011226851851852404</v>
      </c>
      <c r="G60" s="23">
        <v>0.0003156509414823007</v>
      </c>
      <c r="H60" s="24">
        <v>0.13460648148148127</v>
      </c>
      <c r="I60" s="22">
        <v>13</v>
      </c>
      <c r="J60" s="22">
        <v>73</v>
      </c>
      <c r="K60" t="str">
        <f t="shared" si="0"/>
        <v>Opiston Omat Pojat 102</v>
      </c>
    </row>
    <row r="61" spans="1:11" ht="12.75">
      <c r="A61" s="21" t="s">
        <v>32</v>
      </c>
      <c r="B61" s="22">
        <v>146</v>
      </c>
      <c r="C61" s="23">
        <v>0.012242213804713827</v>
      </c>
      <c r="D61" s="23">
        <v>0.01158564814814822</v>
      </c>
      <c r="E61" s="23">
        <v>0.013078703703703676</v>
      </c>
      <c r="F61" s="23">
        <v>0.0014930555555554559</v>
      </c>
      <c r="G61" s="23">
        <v>0.0004010922887448019</v>
      </c>
      <c r="H61" s="24">
        <v>0.1346643518518521</v>
      </c>
      <c r="I61" s="22">
        <v>11</v>
      </c>
      <c r="J61" s="22">
        <v>62</v>
      </c>
      <c r="K61" t="str">
        <f t="shared" si="0"/>
        <v>Team Intersport 146</v>
      </c>
    </row>
    <row r="62" spans="1:11" ht="12.75">
      <c r="A62" s="21" t="s">
        <v>23</v>
      </c>
      <c r="B62" s="22">
        <v>171</v>
      </c>
      <c r="C62" s="23">
        <v>0.010369480056980048</v>
      </c>
      <c r="D62" s="23">
        <v>0.00969907407407411</v>
      </c>
      <c r="E62" s="23">
        <v>0.010763888888888795</v>
      </c>
      <c r="F62" s="23">
        <v>0.0010648148148146852</v>
      </c>
      <c r="G62" s="23">
        <v>0.00033861182791546996</v>
      </c>
      <c r="H62" s="24">
        <v>0.13480324074074063</v>
      </c>
      <c r="I62" s="22">
        <v>13</v>
      </c>
      <c r="J62" s="22">
        <v>73</v>
      </c>
      <c r="K62" t="str">
        <f t="shared" si="0"/>
        <v>Juoksija-Lehti 171</v>
      </c>
    </row>
    <row r="63" spans="1:11" ht="25.5">
      <c r="A63" s="21" t="s">
        <v>29</v>
      </c>
      <c r="B63" s="22">
        <v>151</v>
      </c>
      <c r="C63" s="23">
        <v>0.010373041310541313</v>
      </c>
      <c r="D63" s="23">
        <v>0.00993055555555554</v>
      </c>
      <c r="E63" s="23">
        <v>0.010937499999999933</v>
      </c>
      <c r="F63" s="23">
        <v>0.0010069444444443937</v>
      </c>
      <c r="G63" s="23">
        <v>0.0003271171813271407</v>
      </c>
      <c r="H63" s="24">
        <v>0.13484953703703706</v>
      </c>
      <c r="I63" s="22">
        <v>13</v>
      </c>
      <c r="J63" s="22">
        <v>73</v>
      </c>
      <c r="K63" t="str">
        <f t="shared" si="0"/>
        <v>Sporttiklubi Rollboys 151</v>
      </c>
    </row>
    <row r="64" spans="1:11" ht="12.75">
      <c r="A64" s="21" t="s">
        <v>23</v>
      </c>
      <c r="B64" s="22">
        <v>176</v>
      </c>
      <c r="C64" s="23">
        <v>0.010383725071225073</v>
      </c>
      <c r="D64" s="23">
        <v>0.009710648148148149</v>
      </c>
      <c r="E64" s="23">
        <v>0.011226851851851904</v>
      </c>
      <c r="F64" s="23">
        <v>0.0015162037037037557</v>
      </c>
      <c r="G64" s="23">
        <v>0.00044917700255777</v>
      </c>
      <c r="H64" s="24">
        <v>0.13498842592592594</v>
      </c>
      <c r="I64" s="22">
        <v>13</v>
      </c>
      <c r="J64" s="22">
        <v>73</v>
      </c>
      <c r="K64" t="str">
        <f t="shared" si="0"/>
        <v>Juoksija-Lehti 176</v>
      </c>
    </row>
    <row r="65" spans="1:11" ht="12.75">
      <c r="A65" s="21" t="s">
        <v>28</v>
      </c>
      <c r="B65" s="22">
        <v>130</v>
      </c>
      <c r="C65" s="23">
        <v>0.01125385802469135</v>
      </c>
      <c r="D65" s="23">
        <v>0.01025462962962963</v>
      </c>
      <c r="E65" s="23">
        <v>0.012164351851851718</v>
      </c>
      <c r="F65" s="23">
        <v>0.0019097222222220888</v>
      </c>
      <c r="G65" s="23">
        <v>0.0005158872948418795</v>
      </c>
      <c r="H65" s="24">
        <v>0.1350462962962962</v>
      </c>
      <c r="I65" s="22">
        <v>12</v>
      </c>
      <c r="J65" s="22">
        <v>67</v>
      </c>
      <c r="K65" t="str">
        <f t="shared" si="0"/>
        <v>RT-39 130</v>
      </c>
    </row>
    <row r="66" spans="1:11" ht="25.5">
      <c r="A66" s="21" t="s">
        <v>30</v>
      </c>
      <c r="B66" s="22">
        <v>115</v>
      </c>
      <c r="C66" s="23">
        <v>0.013695601851851855</v>
      </c>
      <c r="D66" s="23">
        <v>0.012997685185185237</v>
      </c>
      <c r="E66" s="23">
        <v>0.015277777777777724</v>
      </c>
      <c r="F66" s="23">
        <v>0.0022800925925924864</v>
      </c>
      <c r="G66" s="23">
        <v>0.0006724337824549362</v>
      </c>
      <c r="H66" s="24">
        <v>0.13695601851851855</v>
      </c>
      <c r="I66" s="22">
        <v>10</v>
      </c>
      <c r="J66" s="22">
        <v>56</v>
      </c>
      <c r="K66" t="str">
        <f t="shared" si="0"/>
        <v>Stora Enso Fluting  115</v>
      </c>
    </row>
    <row r="67" spans="1:11" ht="12.75">
      <c r="A67" s="21" t="s">
        <v>32</v>
      </c>
      <c r="B67" s="22">
        <v>143</v>
      </c>
      <c r="C67" s="23">
        <v>0.011467978395061718</v>
      </c>
      <c r="D67" s="23">
        <v>0.010682870370370377</v>
      </c>
      <c r="E67" s="23">
        <v>0.012395833333333273</v>
      </c>
      <c r="F67" s="23">
        <v>0.0017129629629628954</v>
      </c>
      <c r="G67" s="23">
        <v>0.00041941271177168025</v>
      </c>
      <c r="H67" s="24">
        <v>0.13761574074074062</v>
      </c>
      <c r="I67" s="22">
        <v>12</v>
      </c>
      <c r="J67" s="22">
        <v>67</v>
      </c>
      <c r="K67" t="str">
        <f aca="true" t="shared" si="1" ref="K67:K98">CONCATENATE(A67," ",B67)</f>
        <v>Team Intersport 143</v>
      </c>
    </row>
    <row r="68" spans="1:11" ht="12.75">
      <c r="A68" s="21" t="s">
        <v>20</v>
      </c>
      <c r="B68" s="22">
        <v>121</v>
      </c>
      <c r="C68" s="23">
        <v>0.01728443287037038</v>
      </c>
      <c r="D68" s="23">
        <v>0.015462962962963012</v>
      </c>
      <c r="E68" s="23">
        <v>0.020104166666666666</v>
      </c>
      <c r="F68" s="23">
        <v>0.004641203703703654</v>
      </c>
      <c r="G68" s="23">
        <v>0.0013955753580763787</v>
      </c>
      <c r="H68" s="24">
        <v>0.13827546296296303</v>
      </c>
      <c r="I68" s="22">
        <v>8</v>
      </c>
      <c r="J68" s="22">
        <v>45</v>
      </c>
      <c r="K68" t="str">
        <f t="shared" si="1"/>
        <v>Diovannit 121</v>
      </c>
    </row>
    <row r="69" spans="1:11" ht="12.75">
      <c r="A69" s="21" t="s">
        <v>34</v>
      </c>
      <c r="B69" s="22">
        <v>162</v>
      </c>
      <c r="C69" s="23">
        <v>0.012594696969696973</v>
      </c>
      <c r="D69" s="23">
        <v>0.011921296296296319</v>
      </c>
      <c r="E69" s="23">
        <v>0.013449074074074141</v>
      </c>
      <c r="F69" s="23">
        <v>0.0015277777777778223</v>
      </c>
      <c r="G69" s="23">
        <v>0.0004961244757144922</v>
      </c>
      <c r="H69" s="24">
        <v>0.1385416666666667</v>
      </c>
      <c r="I69" s="22">
        <v>11</v>
      </c>
      <c r="J69" s="22">
        <v>62</v>
      </c>
      <c r="K69" t="str">
        <f t="shared" si="1"/>
        <v>Wärtsilä 46 162</v>
      </c>
    </row>
    <row r="70" spans="1:11" ht="25.5">
      <c r="A70" s="21" t="s">
        <v>29</v>
      </c>
      <c r="B70" s="22">
        <v>157</v>
      </c>
      <c r="C70" s="23">
        <v>0.012845117845117838</v>
      </c>
      <c r="D70" s="23">
        <v>0.011979166666666666</v>
      </c>
      <c r="E70" s="23">
        <v>0.013854166666666612</v>
      </c>
      <c r="F70" s="23">
        <v>0.0018749999999999462</v>
      </c>
      <c r="G70" s="23">
        <v>0.0005489581388196718</v>
      </c>
      <c r="H70" s="24">
        <v>0.14129629629629623</v>
      </c>
      <c r="I70" s="22">
        <v>11</v>
      </c>
      <c r="J70" s="22">
        <v>62</v>
      </c>
      <c r="K70" t="str">
        <f t="shared" si="1"/>
        <v>Sporttiklubi Rollboys 157</v>
      </c>
    </row>
    <row r="71" spans="1:11" ht="12.75">
      <c r="A71" s="21" t="s">
        <v>33</v>
      </c>
      <c r="B71" s="22">
        <v>185</v>
      </c>
      <c r="C71" s="23">
        <v>0.012902988215488194</v>
      </c>
      <c r="D71" s="23">
        <v>0.012164351851851857</v>
      </c>
      <c r="E71" s="23">
        <v>0.013460648148148069</v>
      </c>
      <c r="F71" s="23">
        <v>0.0012962962962962121</v>
      </c>
      <c r="G71" s="23">
        <v>0.0004153146960435288</v>
      </c>
      <c r="H71" s="24">
        <v>0.14193287037037014</v>
      </c>
      <c r="I71" s="22">
        <v>11</v>
      </c>
      <c r="J71" s="22">
        <v>62</v>
      </c>
      <c r="K71" t="str">
        <f t="shared" si="1"/>
        <v>Team Toko 185</v>
      </c>
    </row>
    <row r="72" spans="1:11" ht="12.75">
      <c r="A72" s="21" t="s">
        <v>34</v>
      </c>
      <c r="B72" s="22">
        <v>161</v>
      </c>
      <c r="C72" s="23">
        <v>0.014234953703703718</v>
      </c>
      <c r="D72" s="23">
        <v>0.013541666666666646</v>
      </c>
      <c r="E72" s="23">
        <v>0.014942129629629639</v>
      </c>
      <c r="F72" s="23">
        <v>0.0014004629629629922</v>
      </c>
      <c r="G72" s="23">
        <v>0.0004158122025730138</v>
      </c>
      <c r="H72" s="24">
        <v>0.14234953703703718</v>
      </c>
      <c r="I72" s="22">
        <v>10</v>
      </c>
      <c r="J72" s="22">
        <v>56</v>
      </c>
      <c r="K72" t="str">
        <f t="shared" si="1"/>
        <v>Wärtsilä 46 161</v>
      </c>
    </row>
    <row r="73" spans="1:11" ht="25.5">
      <c r="A73" s="21" t="s">
        <v>27</v>
      </c>
      <c r="B73" s="22">
        <v>107</v>
      </c>
      <c r="C73" s="23">
        <v>0.01104255698005697</v>
      </c>
      <c r="D73" s="23">
        <v>0.010312500000000058</v>
      </c>
      <c r="E73" s="23">
        <v>0.011469907407407387</v>
      </c>
      <c r="F73" s="23">
        <v>0.0011574074074073293</v>
      </c>
      <c r="G73" s="23">
        <v>0.00038393468174558024</v>
      </c>
      <c r="H73" s="24">
        <v>0.1435532407407406</v>
      </c>
      <c r="I73" s="22">
        <v>13</v>
      </c>
      <c r="J73" s="22">
        <v>73</v>
      </c>
      <c r="K73" t="str">
        <f t="shared" si="1"/>
        <v>Opiston Omat Pojat 107</v>
      </c>
    </row>
    <row r="74" spans="1:11" ht="25.5">
      <c r="A74" s="21" t="s">
        <v>27</v>
      </c>
      <c r="B74" s="22">
        <v>100</v>
      </c>
      <c r="C74" s="23">
        <v>0.011199252136752132</v>
      </c>
      <c r="D74" s="23">
        <v>0.009976851851851853</v>
      </c>
      <c r="E74" s="23">
        <v>0.01202546296296303</v>
      </c>
      <c r="F74" s="23">
        <v>0.0020486111111111763</v>
      </c>
      <c r="G74" s="23">
        <v>0.0005851411619966706</v>
      </c>
      <c r="H74" s="24">
        <v>0.14559027777777772</v>
      </c>
      <c r="I74" s="22">
        <v>13</v>
      </c>
      <c r="J74" s="22">
        <v>73</v>
      </c>
      <c r="K74" t="str">
        <f t="shared" si="1"/>
        <v>Opiston Omat Pojat 100</v>
      </c>
    </row>
    <row r="75" spans="1:11" ht="25.5">
      <c r="A75" s="21" t="s">
        <v>27</v>
      </c>
      <c r="B75" s="22">
        <v>105</v>
      </c>
      <c r="C75" s="23">
        <v>0.01048528439153439</v>
      </c>
      <c r="D75" s="23">
        <v>0.009745370370370376</v>
      </c>
      <c r="E75" s="23">
        <v>0.010983796296296311</v>
      </c>
      <c r="F75" s="23">
        <v>0.0012384259259259345</v>
      </c>
      <c r="G75" s="23">
        <v>0.00035939488294012755</v>
      </c>
      <c r="H75" s="24">
        <v>0.14679398148148146</v>
      </c>
      <c r="I75" s="22">
        <v>14</v>
      </c>
      <c r="J75" s="22">
        <v>78</v>
      </c>
      <c r="K75" t="str">
        <f t="shared" si="1"/>
        <v>Opiston Omat Pojat 105</v>
      </c>
    </row>
    <row r="76" spans="1:11" ht="25.5">
      <c r="A76" s="21" t="s">
        <v>26</v>
      </c>
      <c r="B76" s="22">
        <v>193</v>
      </c>
      <c r="C76" s="23">
        <v>0.02202546296296299</v>
      </c>
      <c r="D76" s="23">
        <v>0.02068287037037042</v>
      </c>
      <c r="E76" s="23">
        <v>0.025833333333333375</v>
      </c>
      <c r="F76" s="23">
        <v>0.005150462962962954</v>
      </c>
      <c r="G76" s="23">
        <v>0.0016830857358026113</v>
      </c>
      <c r="H76" s="24">
        <v>0.15417824074074093</v>
      </c>
      <c r="I76" s="22">
        <v>7</v>
      </c>
      <c r="J76" s="22">
        <v>39</v>
      </c>
      <c r="K76" t="str">
        <f t="shared" si="1"/>
        <v>Laatukalusteen Hiihtäjät 193</v>
      </c>
    </row>
    <row r="77" spans="1:11" ht="25.5">
      <c r="A77" s="21" t="s">
        <v>27</v>
      </c>
      <c r="B77" s="22">
        <v>106</v>
      </c>
      <c r="C77" s="23">
        <v>0.010249565972222242</v>
      </c>
      <c r="D77" s="23">
        <v>0.0096875</v>
      </c>
      <c r="E77" s="23">
        <v>0.010752314814814978</v>
      </c>
      <c r="F77" s="23">
        <v>0.0010648148148149784</v>
      </c>
      <c r="G77" s="23">
        <v>0.0003242282399821336</v>
      </c>
      <c r="H77" s="24">
        <v>0.16399305555555588</v>
      </c>
      <c r="I77" s="22">
        <v>16</v>
      </c>
      <c r="J77" s="22">
        <v>90</v>
      </c>
      <c r="K77" t="str">
        <f t="shared" si="1"/>
        <v>Opiston Omat Pojat 106</v>
      </c>
    </row>
    <row r="78" spans="1:11" ht="25.5">
      <c r="A78" s="21" t="s">
        <v>26</v>
      </c>
      <c r="B78" s="22">
        <v>190</v>
      </c>
      <c r="C78" s="23">
        <v>0.02056278935185185</v>
      </c>
      <c r="D78" s="23">
        <v>0.0171875</v>
      </c>
      <c r="E78" s="23">
        <v>0.03011574074074086</v>
      </c>
      <c r="F78" s="23">
        <v>0.012928240740740858</v>
      </c>
      <c r="G78" s="23">
        <v>0.0039122422210703545</v>
      </c>
      <c r="H78" s="24">
        <v>0.1645023148148148</v>
      </c>
      <c r="I78" s="22">
        <v>8</v>
      </c>
      <c r="J78" s="22">
        <v>45</v>
      </c>
      <c r="K78" t="str">
        <f t="shared" si="1"/>
        <v>Laatukalusteen Hiihtäjät 190</v>
      </c>
    </row>
    <row r="79" spans="1:11" ht="12.75">
      <c r="A79" s="21" t="s">
        <v>20</v>
      </c>
      <c r="B79" s="22">
        <v>124</v>
      </c>
      <c r="C79" s="23">
        <v>0.015206228956228968</v>
      </c>
      <c r="D79" s="23">
        <v>0.012210648148148151</v>
      </c>
      <c r="E79" s="23">
        <v>0.025092592592592666</v>
      </c>
      <c r="F79" s="23">
        <v>0.012881944444444515</v>
      </c>
      <c r="G79" s="23">
        <v>0.003541311855665476</v>
      </c>
      <c r="H79" s="24">
        <v>0.16726851851851865</v>
      </c>
      <c r="I79" s="22">
        <v>11</v>
      </c>
      <c r="J79" s="22">
        <v>62</v>
      </c>
      <c r="K79" t="str">
        <f t="shared" si="1"/>
        <v>Diovannit 124</v>
      </c>
    </row>
    <row r="80" spans="1:11" ht="25.5">
      <c r="A80" s="21" t="s">
        <v>26</v>
      </c>
      <c r="B80" s="22">
        <v>195</v>
      </c>
      <c r="C80" s="23">
        <v>0.02099971064814815</v>
      </c>
      <c r="D80" s="23">
        <v>0.017210648148148155</v>
      </c>
      <c r="E80" s="23">
        <v>0.029120370370370297</v>
      </c>
      <c r="F80" s="23">
        <v>0.011909722222222141</v>
      </c>
      <c r="G80" s="23">
        <v>0.003602601083183094</v>
      </c>
      <c r="H80" s="24">
        <v>0.1679976851851852</v>
      </c>
      <c r="I80" s="22">
        <v>8</v>
      </c>
      <c r="J80" s="22">
        <v>45</v>
      </c>
      <c r="K80" t="str">
        <f t="shared" si="1"/>
        <v>Laatukalusteen Hiihtäjät 195</v>
      </c>
    </row>
    <row r="81" spans="1:11" ht="12.75">
      <c r="A81" s="21" t="s">
        <v>33</v>
      </c>
      <c r="B81" s="22">
        <v>187</v>
      </c>
      <c r="C81" s="23">
        <v>0.014228153935185185</v>
      </c>
      <c r="D81" s="23">
        <v>0.010474537037037046</v>
      </c>
      <c r="E81" s="23">
        <v>0.01965277777777774</v>
      </c>
      <c r="F81" s="23">
        <v>0.009178240740740695</v>
      </c>
      <c r="G81" s="23">
        <v>0.003325126733932529</v>
      </c>
      <c r="H81" s="24">
        <v>0.22765046296296296</v>
      </c>
      <c r="I81" s="22">
        <v>16</v>
      </c>
      <c r="J81" s="22">
        <v>90</v>
      </c>
      <c r="K81" t="str">
        <f t="shared" si="1"/>
        <v>Team Toko 187</v>
      </c>
    </row>
    <row r="82" spans="1:11" ht="12.75">
      <c r="A82" s="21" t="s">
        <v>15</v>
      </c>
      <c r="B82" s="22">
        <v>31</v>
      </c>
      <c r="C82" s="23">
        <v>0.011752893518518524</v>
      </c>
      <c r="D82" s="23">
        <v>0.010439814814814813</v>
      </c>
      <c r="E82" s="23">
        <v>0.012835648148148082</v>
      </c>
      <c r="F82" s="23">
        <v>0.002395833333333269</v>
      </c>
      <c r="G82" s="23">
        <v>0.0005267472247499094</v>
      </c>
      <c r="H82" s="24">
        <v>0.23505787037037046</v>
      </c>
      <c r="I82" s="22">
        <v>20</v>
      </c>
      <c r="J82" s="22">
        <v>112</v>
      </c>
      <c r="K82" t="str">
        <f t="shared" si="1"/>
        <v>RC Eemeli 31</v>
      </c>
    </row>
    <row r="83" spans="1:11" ht="25.5">
      <c r="A83" s="21" t="s">
        <v>24</v>
      </c>
      <c r="B83" s="22">
        <v>21</v>
      </c>
      <c r="C83" s="23">
        <v>0.013849400871459716</v>
      </c>
      <c r="D83" s="23">
        <v>0.012523148148148144</v>
      </c>
      <c r="E83" s="23">
        <v>0.015034722222222241</v>
      </c>
      <c r="F83" s="23">
        <v>0.0025115740740740966</v>
      </c>
      <c r="G83" s="23">
        <v>0.0007962351265439958</v>
      </c>
      <c r="H83" s="24">
        <v>0.23543981481481518</v>
      </c>
      <c r="I83" s="22">
        <v>17</v>
      </c>
      <c r="J83" s="22">
        <v>95</v>
      </c>
      <c r="K83" t="str">
        <f t="shared" si="1"/>
        <v>Kekkonen Hiihti ja Kalasti 21</v>
      </c>
    </row>
    <row r="84" spans="1:11" ht="12.75">
      <c r="A84" s="21" t="s">
        <v>15</v>
      </c>
      <c r="B84" s="22">
        <v>30</v>
      </c>
      <c r="C84" s="23">
        <v>0.011835069444444426</v>
      </c>
      <c r="D84" s="23">
        <v>0.010578703703703687</v>
      </c>
      <c r="E84" s="23">
        <v>0.013090277777777715</v>
      </c>
      <c r="F84" s="23">
        <v>0.0025115740740740272</v>
      </c>
      <c r="G84" s="23">
        <v>0.0007296668900731085</v>
      </c>
      <c r="H84" s="24">
        <v>0.23670138888888853</v>
      </c>
      <c r="I84" s="22">
        <v>20</v>
      </c>
      <c r="J84" s="22">
        <v>112</v>
      </c>
      <c r="K84" t="str">
        <f t="shared" si="1"/>
        <v>RC Eemeli 30</v>
      </c>
    </row>
    <row r="85" spans="1:11" ht="12.75">
      <c r="A85" s="21" t="s">
        <v>31</v>
      </c>
      <c r="B85" s="22">
        <v>53</v>
      </c>
      <c r="C85" s="23">
        <v>0.010691425120772962</v>
      </c>
      <c r="D85" s="23">
        <v>0.009432870370370383</v>
      </c>
      <c r="E85" s="23">
        <v>0.011365740740740815</v>
      </c>
      <c r="F85" s="23">
        <v>0.001932870370370432</v>
      </c>
      <c r="G85" s="23">
        <v>0.00040626580442268705</v>
      </c>
      <c r="H85" s="24">
        <v>0.24590277777777814</v>
      </c>
      <c r="I85" s="22">
        <v>23</v>
      </c>
      <c r="J85" s="22">
        <v>129</v>
      </c>
      <c r="K85" t="str">
        <f t="shared" si="1"/>
        <v>Team Exel 53</v>
      </c>
    </row>
    <row r="86" spans="1:11" ht="25.5">
      <c r="A86" s="21" t="s">
        <v>24</v>
      </c>
      <c r="B86" s="22">
        <v>23</v>
      </c>
      <c r="C86" s="23">
        <v>0.012375578703703696</v>
      </c>
      <c r="D86" s="23">
        <v>0.01091435185185185</v>
      </c>
      <c r="E86" s="23">
        <v>0.013622685185185168</v>
      </c>
      <c r="F86" s="23">
        <v>0.002708333333333318</v>
      </c>
      <c r="G86" s="23">
        <v>0.0008074679549986227</v>
      </c>
      <c r="H86" s="24">
        <v>0.24751157407407393</v>
      </c>
      <c r="I86" s="22">
        <v>20</v>
      </c>
      <c r="J86" s="22">
        <v>112</v>
      </c>
      <c r="K86" t="str">
        <f t="shared" si="1"/>
        <v>Kekkonen Hiihti ja Kalasti 23</v>
      </c>
    </row>
    <row r="87" spans="1:11" ht="25.5">
      <c r="A87" s="21" t="s">
        <v>24</v>
      </c>
      <c r="B87" s="22">
        <v>22</v>
      </c>
      <c r="C87" s="23">
        <v>0.013110989278752413</v>
      </c>
      <c r="D87" s="23">
        <v>0.012175925925925923</v>
      </c>
      <c r="E87" s="23">
        <v>0.013831018518518423</v>
      </c>
      <c r="F87" s="23">
        <v>0.0016550925925924997</v>
      </c>
      <c r="G87" s="23">
        <v>0.00042981965769212403</v>
      </c>
      <c r="H87" s="24">
        <v>0.24910879629629587</v>
      </c>
      <c r="I87" s="22">
        <v>19</v>
      </c>
      <c r="J87" s="22">
        <v>106</v>
      </c>
      <c r="K87" t="str">
        <f t="shared" si="1"/>
        <v>Kekkonen Hiihti ja Kalasti 22</v>
      </c>
    </row>
    <row r="88" spans="1:11" ht="12.75">
      <c r="A88" s="21" t="s">
        <v>31</v>
      </c>
      <c r="B88" s="22">
        <v>51</v>
      </c>
      <c r="C88" s="23">
        <v>0.011409406565656558</v>
      </c>
      <c r="D88" s="23">
        <v>0.0108449074074074</v>
      </c>
      <c r="E88" s="23">
        <v>0.012638888888888977</v>
      </c>
      <c r="F88" s="23">
        <v>0.0017939814814815769</v>
      </c>
      <c r="G88" s="23">
        <v>0.0005238401308722155</v>
      </c>
      <c r="H88" s="24">
        <v>0.25100694444444427</v>
      </c>
      <c r="I88" s="22">
        <v>22</v>
      </c>
      <c r="J88" s="22">
        <v>123</v>
      </c>
      <c r="K88" t="str">
        <f t="shared" si="1"/>
        <v>Team Exel 51</v>
      </c>
    </row>
    <row r="89" spans="1:11" ht="12.75">
      <c r="A89" s="21" t="s">
        <v>31</v>
      </c>
      <c r="B89" s="22">
        <v>50</v>
      </c>
      <c r="C89" s="23">
        <v>0.010100462962962962</v>
      </c>
      <c r="D89" s="23">
        <v>0.009131944444444444</v>
      </c>
      <c r="E89" s="23">
        <v>0.01156249999999992</v>
      </c>
      <c r="F89" s="23">
        <v>0.002430555555555476</v>
      </c>
      <c r="G89" s="23">
        <v>0.0005416540042837794</v>
      </c>
      <c r="H89" s="24">
        <v>0.25251157407407404</v>
      </c>
      <c r="I89" s="22">
        <v>25</v>
      </c>
      <c r="J89" s="22">
        <v>140</v>
      </c>
      <c r="K89" t="str">
        <f t="shared" si="1"/>
        <v>Team Exel 50</v>
      </c>
    </row>
    <row r="90" spans="1:11" ht="12.75">
      <c r="A90" s="21" t="s">
        <v>31</v>
      </c>
      <c r="B90" s="22">
        <v>52</v>
      </c>
      <c r="C90" s="23">
        <v>0.010553144290123452</v>
      </c>
      <c r="D90" s="23">
        <v>0.010057870370370342</v>
      </c>
      <c r="E90" s="23">
        <v>0.010983796296296311</v>
      </c>
      <c r="F90" s="23">
        <v>0.0009259259259259689</v>
      </c>
      <c r="G90" s="23">
        <v>0.00027407550711684627</v>
      </c>
      <c r="H90" s="24">
        <v>0.2532754629629628</v>
      </c>
      <c r="I90" s="22">
        <v>24</v>
      </c>
      <c r="J90" s="22">
        <v>134</v>
      </c>
      <c r="K90" t="str">
        <f t="shared" si="1"/>
        <v>Team Exel 52</v>
      </c>
    </row>
    <row r="91" spans="1:11" ht="12.75">
      <c r="A91" s="21" t="s">
        <v>15</v>
      </c>
      <c r="B91" s="22">
        <v>33</v>
      </c>
      <c r="C91" s="23">
        <v>0.013062500000000001</v>
      </c>
      <c r="D91" s="23">
        <v>0.012233796296296298</v>
      </c>
      <c r="E91" s="23">
        <v>0.0140393518518519</v>
      </c>
      <c r="F91" s="23">
        <v>0.0018055555555556019</v>
      </c>
      <c r="G91" s="23">
        <v>0.0005233657569377147</v>
      </c>
      <c r="H91" s="24">
        <v>0.26125</v>
      </c>
      <c r="I91" s="22">
        <v>20</v>
      </c>
      <c r="J91" s="22">
        <v>112</v>
      </c>
      <c r="K91" t="str">
        <f t="shared" si="1"/>
        <v>RC Eemeli 33</v>
      </c>
    </row>
    <row r="92" spans="1:11" ht="25.5">
      <c r="A92" s="21" t="s">
        <v>25</v>
      </c>
      <c r="B92" s="22">
        <v>41</v>
      </c>
      <c r="C92" s="23">
        <v>0.013780458089668634</v>
      </c>
      <c r="D92" s="23">
        <v>0.013009259259259248</v>
      </c>
      <c r="E92" s="23">
        <v>0.014525462962962976</v>
      </c>
      <c r="F92" s="23">
        <v>0.001516203703703728</v>
      </c>
      <c r="G92" s="23">
        <v>0.0004652145922917189</v>
      </c>
      <c r="H92" s="24">
        <v>0.26182870370370404</v>
      </c>
      <c r="I92" s="22">
        <v>19</v>
      </c>
      <c r="J92" s="22">
        <v>106</v>
      </c>
      <c r="K92" t="str">
        <f t="shared" si="1"/>
        <v>Kyrönsalmen Pärske 41</v>
      </c>
    </row>
    <row r="93" spans="1:11" ht="12.75">
      <c r="A93" s="21" t="s">
        <v>15</v>
      </c>
      <c r="B93" s="22">
        <v>32</v>
      </c>
      <c r="C93" s="23">
        <v>0.014052144249512677</v>
      </c>
      <c r="D93" s="23">
        <v>0.013171296296296264</v>
      </c>
      <c r="E93" s="23">
        <v>0.015</v>
      </c>
      <c r="F93" s="23">
        <v>0.0018287037037037351</v>
      </c>
      <c r="G93" s="23">
        <v>0.0005617508931981937</v>
      </c>
      <c r="H93" s="24">
        <v>0.26699074074074086</v>
      </c>
      <c r="I93" s="22">
        <v>19</v>
      </c>
      <c r="J93" s="22">
        <v>106</v>
      </c>
      <c r="K93" t="str">
        <f t="shared" si="1"/>
        <v>RC Eemeli 32</v>
      </c>
    </row>
    <row r="94" spans="1:11" ht="25.5">
      <c r="A94" s="21" t="s">
        <v>24</v>
      </c>
      <c r="B94" s="22">
        <v>20</v>
      </c>
      <c r="C94" s="23">
        <v>0.013618055555555572</v>
      </c>
      <c r="D94" s="23">
        <v>0.012048611111111107</v>
      </c>
      <c r="E94" s="23">
        <v>0.018009259259259225</v>
      </c>
      <c r="F94" s="23">
        <v>0.005960648148148118</v>
      </c>
      <c r="G94" s="23">
        <v>0.0012329100075685578</v>
      </c>
      <c r="H94" s="24">
        <v>0.27236111111111144</v>
      </c>
      <c r="I94" s="22">
        <v>20</v>
      </c>
      <c r="J94" s="22">
        <v>112</v>
      </c>
      <c r="K94" t="str">
        <f t="shared" si="1"/>
        <v>Kekkonen Hiihti ja Kalasti 20</v>
      </c>
    </row>
    <row r="95" spans="1:11" ht="25.5">
      <c r="A95" s="21" t="s">
        <v>25</v>
      </c>
      <c r="B95" s="22">
        <v>43</v>
      </c>
      <c r="C95" s="23">
        <v>0.013051851851851844</v>
      </c>
      <c r="D95" s="23">
        <v>0.011481481481481481</v>
      </c>
      <c r="E95" s="23">
        <v>0.018310185185185124</v>
      </c>
      <c r="F95" s="23">
        <v>0.0068287037037036424</v>
      </c>
      <c r="G95" s="23">
        <v>0.0015933989399255462</v>
      </c>
      <c r="H95" s="24">
        <v>0.3262962962962961</v>
      </c>
      <c r="I95" s="22">
        <v>25</v>
      </c>
      <c r="J95" s="22">
        <v>140</v>
      </c>
      <c r="K95" t="str">
        <f t="shared" si="1"/>
        <v>Kyrönsalmen Pärske 43</v>
      </c>
    </row>
    <row r="96" spans="1:11" ht="25.5">
      <c r="A96" s="21" t="s">
        <v>25</v>
      </c>
      <c r="B96" s="22">
        <v>42</v>
      </c>
      <c r="C96" s="23">
        <v>0.012728909465020572</v>
      </c>
      <c r="D96" s="23">
        <v>0.011064814814814833</v>
      </c>
      <c r="E96" s="23">
        <v>0.017592592592592493</v>
      </c>
      <c r="F96" s="23">
        <v>0.00652777777777766</v>
      </c>
      <c r="G96" s="23">
        <v>0.0013487768109184052</v>
      </c>
      <c r="H96" s="24">
        <v>0.34368055555555543</v>
      </c>
      <c r="I96" s="22">
        <v>27</v>
      </c>
      <c r="J96" s="22">
        <v>151</v>
      </c>
      <c r="K96" t="str">
        <f t="shared" si="1"/>
        <v>Kyrönsalmen Pärske 42</v>
      </c>
    </row>
    <row r="97" spans="1:11" ht="12.75">
      <c r="A97" s="21" t="s">
        <v>21</v>
      </c>
      <c r="B97" s="22">
        <v>1</v>
      </c>
      <c r="C97" s="23">
        <v>0.021088455476753348</v>
      </c>
      <c r="D97" s="23">
        <v>0.014664351851851852</v>
      </c>
      <c r="E97" s="23">
        <v>0.04171296296296301</v>
      </c>
      <c r="F97" s="23">
        <v>0.027048611111111155</v>
      </c>
      <c r="G97" s="23">
        <v>0.007367910607401298</v>
      </c>
      <c r="H97" s="24">
        <v>0.9911574074074073</v>
      </c>
      <c r="I97" s="22">
        <v>47</v>
      </c>
      <c r="J97" s="22">
        <v>263</v>
      </c>
      <c r="K97" t="str">
        <f t="shared" si="1"/>
        <v>Ilmari Hakala 1</v>
      </c>
    </row>
    <row r="98" spans="1:11" ht="12.75">
      <c r="A98" s="21" t="s">
        <v>22</v>
      </c>
      <c r="B98" s="22">
        <v>2</v>
      </c>
      <c r="C98" s="23">
        <v>0.02160980273752013</v>
      </c>
      <c r="D98" s="23">
        <v>0.016018518518518543</v>
      </c>
      <c r="E98" s="23">
        <v>0.03373842592592602</v>
      </c>
      <c r="F98" s="23">
        <v>0.017719907407407476</v>
      </c>
      <c r="G98" s="23">
        <v>0.003078861501023634</v>
      </c>
      <c r="H98" s="24">
        <v>0.9940509259259259</v>
      </c>
      <c r="I98" s="22">
        <v>46</v>
      </c>
      <c r="J98" s="22">
        <v>258</v>
      </c>
      <c r="K98" t="str">
        <f t="shared" si="1"/>
        <v>Jukka Koskela 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Tommi Lahtonen</dc:creator>
  <cp:keywords/>
  <dc:description/>
  <cp:lastModifiedBy>IR</cp:lastModifiedBy>
  <cp:lastPrinted>2004-01-30T12:10:10Z</cp:lastPrinted>
  <dcterms:created xsi:type="dcterms:W3CDTF">2003-03-07T11:13:48Z</dcterms:created>
  <dcterms:modified xsi:type="dcterms:W3CDTF">2004-02-05T14:09:23Z</dcterms:modified>
  <cp:category/>
  <cp:version/>
  <cp:contentType/>
  <cp:contentStatus/>
</cp:coreProperties>
</file>