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>
    <definedName name="start">'Sheet1'!$B$2</definedName>
    <definedName name="tunti">'Sheet1'!$E$1</definedName>
    <definedName name="boit_p">'Sheet1'!$B$22</definedName>
    <definedName name="hazor_p">'Sheet1'!$B$23</definedName>
    <definedName name="trib_p">'Sheet1'!$B$24</definedName>
    <definedName name="kiptoo_p">'Sheet1'!$B$25</definedName>
    <definedName name="keem_p">'Sheet1'!$B$26</definedName>
    <definedName name="pmatka">'Sheet1'!$L$1</definedName>
    <definedName name="hazor_j">'Sheet1'!$B$42</definedName>
    <definedName name="boit_j">'Sheet1'!$B$43</definedName>
    <definedName name="trib_j">'Sheet1'!$B$44</definedName>
    <definedName name="kiptoo_j">'Sheet1'!$B$45</definedName>
    <definedName name="keem_j">'Sheet1'!$B$46</definedName>
  </definedNames>
  <calcPr fullCalcOnLoad="1"/>
</workbook>
</file>

<file path=xl/sharedStrings.xml><?xml version="1.0" encoding="utf-8"?>
<sst xmlns="http://schemas.openxmlformats.org/spreadsheetml/2006/main" count="87" uniqueCount="30">
  <si>
    <t>Pyöräilymatka</t>
  </si>
  <si>
    <t>startti</t>
  </si>
  <si>
    <t>Uintiaika</t>
  </si>
  <si>
    <t>Matka</t>
  </si>
  <si>
    <t xml:space="preserve">Hazor </t>
  </si>
  <si>
    <t>Boit</t>
  </si>
  <si>
    <t>Trib</t>
  </si>
  <si>
    <t>Keem</t>
  </si>
  <si>
    <t>Kiptoo</t>
  </si>
  <si>
    <t>Hazor törmää</t>
  </si>
  <si>
    <t>Kärki 600m</t>
  </si>
  <si>
    <t>trib eksyy</t>
  </si>
  <si>
    <t>Pyöräilyaika</t>
  </si>
  <si>
    <t>Uintiosuus + vaihto</t>
  </si>
  <si>
    <t>Vaihtoaika</t>
  </si>
  <si>
    <t>Boit pyöräily</t>
  </si>
  <si>
    <t>Hazor pyöräily</t>
  </si>
  <si>
    <t>Trib pyöräily</t>
  </si>
  <si>
    <t>Kiptoo pyöräily</t>
  </si>
  <si>
    <t>Keem pyöräily</t>
  </si>
  <si>
    <t>min/km</t>
  </si>
  <si>
    <t>km/h</t>
  </si>
  <si>
    <t>Etappi min/km</t>
  </si>
  <si>
    <t>Etappi km/h</t>
  </si>
  <si>
    <t>Ero Hazoriin</t>
  </si>
  <si>
    <t>Ero Boitiin</t>
  </si>
  <si>
    <t>Ero tribiin</t>
  </si>
  <si>
    <t>Ero Kiptoohon</t>
  </si>
  <si>
    <t>Ero Keemiin</t>
  </si>
  <si>
    <t>Juoksuaika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</si>
</sst>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HH:MM:SS\ AM/PM"/>
    <numFmt numFmtId="167" formatCode="[HH]:MM:SS"/>
    <numFmt numFmtId="168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Alignment="1">
      <alignment/>
    </xf>
    <xf numFmtId="164" fontId="0" fillId="0" borderId="0" xfId="0" applyNumberFormat="1" applyAlignment="1">
      <alignment/>
    </xf>
    <xf numFmtId="167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K1" sqref="K1"/>
    </sheetView>
  </sheetViews>
  <sheetFormatPr defaultColWidth="12.57421875" defaultRowHeight="12.75"/>
  <sheetData>
    <row r="1" spans="2:12" ht="12.75">
      <c r="B1" s="1"/>
      <c r="C1" s="1"/>
      <c r="E1" s="1">
        <v>0.041666666666666664</v>
      </c>
      <c r="K1" t="s">
        <v>0</v>
      </c>
      <c r="L1">
        <v>50.3</v>
      </c>
    </row>
    <row r="2" spans="1:13" ht="12.75">
      <c r="A2" t="s">
        <v>1</v>
      </c>
      <c r="B2" s="1">
        <v>0.43049768518518516</v>
      </c>
      <c r="C2" s="1" t="s">
        <v>2</v>
      </c>
      <c r="D2" t="s">
        <v>3</v>
      </c>
      <c r="L2" s="1">
        <v>0.07523148148148148</v>
      </c>
      <c r="M2" s="1">
        <v>0.0809375</v>
      </c>
    </row>
    <row r="3" spans="1:4" ht="12.75">
      <c r="A3" t="s">
        <v>4</v>
      </c>
      <c r="B3" s="1">
        <v>0.43298611111111107</v>
      </c>
      <c r="C3" s="2">
        <f>B3-start</f>
        <v>0.002488425925925908</v>
      </c>
      <c r="D3">
        <v>0.2</v>
      </c>
    </row>
    <row r="4" spans="1:4" ht="12.75">
      <c r="A4" t="s">
        <v>5</v>
      </c>
      <c r="B4" s="1">
        <v>0.4333333333333333</v>
      </c>
      <c r="C4" s="2">
        <f>B4-start</f>
        <v>0.002835648148148129</v>
      </c>
      <c r="D4">
        <v>0.2</v>
      </c>
    </row>
    <row r="5" spans="1:4" ht="12.75">
      <c r="A5" t="s">
        <v>6</v>
      </c>
      <c r="B5" s="1">
        <v>0.4335879629629629</v>
      </c>
      <c r="C5" s="2">
        <f>B5-start</f>
        <v>0.0030902777777777612</v>
      </c>
      <c r="D5">
        <v>0.2</v>
      </c>
    </row>
    <row r="6" spans="1:4" ht="12.75">
      <c r="A6" t="s">
        <v>7</v>
      </c>
      <c r="B6" s="1">
        <v>0.4339699074074074</v>
      </c>
      <c r="C6" s="2">
        <f>B6-start</f>
        <v>0.00347222222222221</v>
      </c>
      <c r="D6">
        <v>0.2</v>
      </c>
    </row>
    <row r="7" spans="1:4" ht="12.75">
      <c r="A7" t="s">
        <v>8</v>
      </c>
      <c r="B7" s="1">
        <v>0.43443287037037037</v>
      </c>
      <c r="C7" s="2">
        <f>B7-start</f>
        <v>0.003935185185185208</v>
      </c>
      <c r="D7">
        <v>0.2</v>
      </c>
    </row>
    <row r="8" spans="1:3" ht="12.75">
      <c r="A8" t="s">
        <v>9</v>
      </c>
      <c r="B8" s="1">
        <v>0.4353356481481481</v>
      </c>
      <c r="C8" s="2">
        <f>B8-start</f>
        <v>0.004837962962962961</v>
      </c>
    </row>
    <row r="9" spans="1:4" ht="12.75">
      <c r="A9" t="s">
        <v>4</v>
      </c>
      <c r="B9" s="1">
        <v>0.435625</v>
      </c>
      <c r="C9" s="2">
        <f>B9-start</f>
        <v>0.005127314814814821</v>
      </c>
      <c r="D9">
        <v>0.4</v>
      </c>
    </row>
    <row r="10" spans="1:4" ht="12.75">
      <c r="A10" t="s">
        <v>5</v>
      </c>
      <c r="B10" s="1">
        <v>0.4359722222222222</v>
      </c>
      <c r="C10" s="2">
        <f>B10-start</f>
        <v>0.005474537037037042</v>
      </c>
      <c r="D10">
        <v>0.4</v>
      </c>
    </row>
    <row r="11" spans="1:4" ht="12.75">
      <c r="A11" t="s">
        <v>10</v>
      </c>
      <c r="B11" s="1">
        <v>0.43657407407407406</v>
      </c>
      <c r="C11" s="2">
        <f>B11-start</f>
        <v>0.006076388888888895</v>
      </c>
      <c r="D11">
        <v>0.6000000000000001</v>
      </c>
    </row>
    <row r="12" spans="1:4" ht="12.75">
      <c r="A12" t="s">
        <v>6</v>
      </c>
      <c r="B12" s="1">
        <v>0.4365972222222222</v>
      </c>
      <c r="C12" s="2">
        <f>B12-start</f>
        <v>0.006099537037037028</v>
      </c>
      <c r="D12">
        <v>0.4</v>
      </c>
    </row>
    <row r="13" spans="1:3" ht="12.75">
      <c r="A13" t="s">
        <v>11</v>
      </c>
      <c r="B13" s="1">
        <v>0.4371527777777778</v>
      </c>
      <c r="C13" s="2">
        <f>B13-start</f>
        <v>0.006655092592592615</v>
      </c>
    </row>
    <row r="14" spans="1:4" ht="12.75">
      <c r="A14" t="s">
        <v>7</v>
      </c>
      <c r="B14" s="1">
        <v>0.4373842592592592</v>
      </c>
      <c r="C14" s="2">
        <f>B14-start</f>
        <v>0.006886574074074059</v>
      </c>
      <c r="D14">
        <v>0.4</v>
      </c>
    </row>
    <row r="15" spans="1:4" ht="12.75">
      <c r="A15" t="s">
        <v>8</v>
      </c>
      <c r="B15" s="1">
        <v>0.4380324074074074</v>
      </c>
      <c r="C15" s="2">
        <f>B15-start</f>
        <v>0.007534722222222234</v>
      </c>
      <c r="D15">
        <v>0.4</v>
      </c>
    </row>
    <row r="16" spans="1:4" ht="12.75">
      <c r="A16" t="s">
        <v>4</v>
      </c>
      <c r="B16" s="1">
        <v>0.43854166666666666</v>
      </c>
      <c r="C16" s="2">
        <f>B16-start</f>
        <v>0.0080439814814815</v>
      </c>
      <c r="D16">
        <v>0.6000000000000001</v>
      </c>
    </row>
    <row r="17" spans="1:4" ht="12.75">
      <c r="A17" t="s">
        <v>5</v>
      </c>
      <c r="B17" s="1">
        <v>0.43871527777777775</v>
      </c>
      <c r="C17" s="2">
        <f>B17-start</f>
        <v>0.008217592592592582</v>
      </c>
      <c r="D17">
        <v>0.6000000000000001</v>
      </c>
    </row>
    <row r="18" spans="1:4" ht="12.75">
      <c r="A18" t="s">
        <v>6</v>
      </c>
      <c r="B18" s="1">
        <v>0.440162037037037</v>
      </c>
      <c r="C18" s="2">
        <f>B18-start</f>
        <v>0.009664351851851827</v>
      </c>
      <c r="D18">
        <v>0.6000000000000001</v>
      </c>
    </row>
    <row r="19" spans="1:4" ht="12.75">
      <c r="A19" t="s">
        <v>7</v>
      </c>
      <c r="B19" s="1">
        <v>0.44112268518518516</v>
      </c>
      <c r="C19" s="2">
        <f>B19-start</f>
        <v>0.010624999999999996</v>
      </c>
      <c r="D19">
        <v>0.6000000000000001</v>
      </c>
    </row>
    <row r="20" spans="1:4" ht="12.75">
      <c r="A20" t="s">
        <v>8</v>
      </c>
      <c r="B20" s="1">
        <v>0.4419560185185185</v>
      </c>
      <c r="C20" s="2">
        <f>B20-start</f>
        <v>0.011458333333333348</v>
      </c>
      <c r="D20">
        <v>0.6000000000000001</v>
      </c>
    </row>
    <row r="21" spans="2:6" ht="12.75">
      <c r="B21" s="1"/>
      <c r="C21" t="s">
        <v>12</v>
      </c>
      <c r="D21" t="s">
        <v>3</v>
      </c>
      <c r="E21" t="s">
        <v>13</v>
      </c>
      <c r="F21" t="s">
        <v>14</v>
      </c>
    </row>
    <row r="22" spans="1:6" ht="12.75">
      <c r="A22" t="s">
        <v>15</v>
      </c>
      <c r="B22" s="2">
        <f>$B$2+E22</f>
        <v>0.4402893518518518</v>
      </c>
      <c r="C22" s="1">
        <v>0</v>
      </c>
      <c r="D22">
        <v>0</v>
      </c>
      <c r="E22" s="1">
        <v>0.009791666666666666</v>
      </c>
      <c r="F22" s="2">
        <f>E22-C17</f>
        <v>0.0015740740740740836</v>
      </c>
    </row>
    <row r="23" spans="1:6" ht="12.75">
      <c r="A23" t="s">
        <v>16</v>
      </c>
      <c r="B23" s="2">
        <f>$B$2+E23</f>
        <v>0.4408449074074074</v>
      </c>
      <c r="C23" s="1">
        <v>0</v>
      </c>
      <c r="D23">
        <v>0</v>
      </c>
      <c r="E23" s="1">
        <v>0.010347222222222221</v>
      </c>
      <c r="F23" s="2">
        <f>E23-C16</f>
        <v>0.002303240740740722</v>
      </c>
    </row>
    <row r="24" spans="1:6" ht="12.75">
      <c r="A24" t="s">
        <v>17</v>
      </c>
      <c r="B24" s="2">
        <f>$B$2+E24</f>
        <v>0.4417129629629629</v>
      </c>
      <c r="C24" s="1">
        <v>0</v>
      </c>
      <c r="D24">
        <v>0</v>
      </c>
      <c r="E24" s="1">
        <v>0.011215277777777777</v>
      </c>
      <c r="F24" s="2">
        <f>E24-C18</f>
        <v>0.0015509259259259504</v>
      </c>
    </row>
    <row r="25" spans="1:6" ht="12.75">
      <c r="A25" t="s">
        <v>18</v>
      </c>
      <c r="B25" s="1">
        <v>0.4427662037037037</v>
      </c>
      <c r="C25" s="1">
        <v>0</v>
      </c>
      <c r="D25">
        <v>0</v>
      </c>
      <c r="E25" s="1">
        <v>0.012268518518518517</v>
      </c>
      <c r="F25" s="2">
        <f>E25-C20</f>
        <v>0.000810185185185169</v>
      </c>
    </row>
    <row r="26" spans="1:6" ht="12.75">
      <c r="A26" t="s">
        <v>19</v>
      </c>
      <c r="B26" s="1">
        <v>0.4428935185185185</v>
      </c>
      <c r="C26" s="1">
        <v>0</v>
      </c>
      <c r="D26">
        <v>0</v>
      </c>
      <c r="E26" s="1">
        <v>0.012395833333333333</v>
      </c>
      <c r="F26" s="2">
        <f>E26-C19</f>
        <v>0.0017708333333333378</v>
      </c>
    </row>
    <row r="27" spans="2:13" ht="12.75">
      <c r="B27" s="1"/>
      <c r="C27" t="s">
        <v>12</v>
      </c>
      <c r="D27" t="s">
        <v>3</v>
      </c>
      <c r="E27" t="s">
        <v>20</v>
      </c>
      <c r="F27" t="s">
        <v>21</v>
      </c>
      <c r="G27" t="s">
        <v>22</v>
      </c>
      <c r="H27" t="s">
        <v>23</v>
      </c>
      <c r="I27" t="s">
        <v>24</v>
      </c>
      <c r="J27" t="s">
        <v>25</v>
      </c>
      <c r="K27" t="s">
        <v>26</v>
      </c>
      <c r="L27" t="s">
        <v>27</v>
      </c>
      <c r="M27" t="s">
        <v>28</v>
      </c>
    </row>
    <row r="28" spans="1:13" ht="12.75">
      <c r="A28" t="s">
        <v>4</v>
      </c>
      <c r="B28" s="1">
        <v>0.4595833333333333</v>
      </c>
      <c r="C28" s="2">
        <f>B28-hazor_p</f>
        <v>0.018738425925925895</v>
      </c>
      <c r="D28">
        <v>15</v>
      </c>
      <c r="E28" s="1">
        <f>C28/D28</f>
        <v>0.0012492283950617264</v>
      </c>
      <c r="F28" s="3">
        <f>D28/(C28/tunti)</f>
        <v>33.35392217418165</v>
      </c>
      <c r="G28" s="1">
        <f>C28/D28</f>
        <v>0.0012492283950617264</v>
      </c>
      <c r="H28" s="3">
        <f>D28/(C28/tunti)</f>
        <v>33.35392217418165</v>
      </c>
      <c r="I28" s="2">
        <f>$B$28-B28</f>
        <v>0</v>
      </c>
      <c r="J28" s="2">
        <f>$B$29-B28</f>
        <v>0.000497685185185226</v>
      </c>
      <c r="K28" s="2">
        <f>$B$30-B28</f>
        <v>0.0009722222222222632</v>
      </c>
      <c r="L28" s="2">
        <f>$B$31-B28</f>
        <v>0.0025115740740740966</v>
      </c>
      <c r="M28" s="2">
        <f>$B$32-B28</f>
        <v>0.003356481481481488</v>
      </c>
    </row>
    <row r="29" spans="1:13" ht="12.75">
      <c r="A29" t="s">
        <v>5</v>
      </c>
      <c r="B29" s="1">
        <v>0.4600810185185185</v>
      </c>
      <c r="C29" s="2">
        <f>B29-boit_p</f>
        <v>0.019791666666666707</v>
      </c>
      <c r="D29">
        <v>15</v>
      </c>
      <c r="E29" s="1">
        <f>C29/D29</f>
        <v>0.001319444444444447</v>
      </c>
      <c r="F29" s="3">
        <f>D29/(C29/tunti)</f>
        <v>31.578947368420987</v>
      </c>
      <c r="G29" s="1">
        <f>C29/D29</f>
        <v>0.001319444444444447</v>
      </c>
      <c r="H29" s="3">
        <f>D29/(C29/tunti)</f>
        <v>31.578947368420987</v>
      </c>
      <c r="I29" s="4">
        <f>$B$28-B29</f>
        <v>-0.000497685185185226</v>
      </c>
      <c r="J29" s="2">
        <f>$B$29-B29</f>
        <v>0</v>
      </c>
      <c r="K29" s="2">
        <f>$B$30-B29</f>
        <v>0.0004745370370370372</v>
      </c>
      <c r="L29" s="2">
        <f>$B$31-B29</f>
        <v>0.0020138888888888706</v>
      </c>
      <c r="M29" s="2">
        <f>$B$32-B29</f>
        <v>0.002858796296296262</v>
      </c>
    </row>
    <row r="30" spans="1:13" ht="12.75">
      <c r="A30" t="s">
        <v>6</v>
      </c>
      <c r="B30" s="1">
        <v>0.46055555555555555</v>
      </c>
      <c r="C30" s="2">
        <f>B30-trib_p</f>
        <v>0.018842592592592633</v>
      </c>
      <c r="D30">
        <v>15</v>
      </c>
      <c r="E30" s="1">
        <f>C30/D30</f>
        <v>0.0012561728395061756</v>
      </c>
      <c r="F30" s="3">
        <f>D30/(C30/tunti)</f>
        <v>33.169533169533096</v>
      </c>
      <c r="G30" s="1">
        <f>C30/D30</f>
        <v>0.0012561728395061756</v>
      </c>
      <c r="H30" s="3">
        <f>D30/(C30/tunti)</f>
        <v>33.169533169533096</v>
      </c>
      <c r="I30" s="4">
        <f>$B$28-B30</f>
        <v>-0.0009722222222222632</v>
      </c>
      <c r="J30" s="4">
        <f>$B$29-B30</f>
        <v>-0.0004745370370370372</v>
      </c>
      <c r="K30" s="2">
        <f>$B$30-B30</f>
        <v>0</v>
      </c>
      <c r="L30" s="2">
        <f>$B$31-B30</f>
        <v>0.0015393518518518334</v>
      </c>
      <c r="M30" s="2">
        <f>$B$32-B30</f>
        <v>0.002384259259259225</v>
      </c>
    </row>
    <row r="31" spans="1:13" ht="12.75">
      <c r="A31" t="s">
        <v>8</v>
      </c>
      <c r="B31" s="1">
        <v>0.4620949074074074</v>
      </c>
      <c r="C31" s="2">
        <f>B31-kiptoo_p</f>
        <v>0.01932870370370371</v>
      </c>
      <c r="D31">
        <v>15</v>
      </c>
      <c r="E31" s="1">
        <f>C31/D31</f>
        <v>0.0012885802469135806</v>
      </c>
      <c r="F31" s="3">
        <f>D31/(C31/tunti)</f>
        <v>32.335329341317355</v>
      </c>
      <c r="G31" s="1">
        <f>C31/D31</f>
        <v>0.0012885802469135806</v>
      </c>
      <c r="H31" s="3">
        <f>D31/(C31/tunti)</f>
        <v>32.335329341317355</v>
      </c>
      <c r="I31" s="4">
        <f>$B$28-B31</f>
        <v>-0.0025115740740740966</v>
      </c>
      <c r="J31" s="4">
        <f>$B$29-B31</f>
        <v>-0.0020138888888888706</v>
      </c>
      <c r="K31" s="4">
        <f>$B$30-B31</f>
        <v>-0.0015393518518518334</v>
      </c>
      <c r="L31" s="2">
        <f>$B$31-B31</f>
        <v>0</v>
      </c>
      <c r="M31" s="2">
        <f>$B$32-B31</f>
        <v>0.0008449074074073915</v>
      </c>
    </row>
    <row r="32" spans="1:13" ht="12.75">
      <c r="A32" t="s">
        <v>7</v>
      </c>
      <c r="B32" s="1">
        <v>0.4629398148148148</v>
      </c>
      <c r="C32" s="2">
        <f>B32-keem_p</f>
        <v>0.020046296296296284</v>
      </c>
      <c r="D32">
        <v>15</v>
      </c>
      <c r="E32" s="1">
        <f>C32/D32</f>
        <v>0.001336419753086419</v>
      </c>
      <c r="F32" s="3">
        <f>D32/(C32/tunti)</f>
        <v>31.17782909930718</v>
      </c>
      <c r="G32" s="1">
        <f>C32/D32</f>
        <v>0.001336419753086419</v>
      </c>
      <c r="H32" s="3">
        <f>D32/(C32/tunti)</f>
        <v>31.17782909930718</v>
      </c>
      <c r="I32" s="4">
        <f>$B$28-B32</f>
        <v>-0.003356481481481488</v>
      </c>
      <c r="J32" s="4">
        <f>$B$29-B32</f>
        <v>-0.002858796296296262</v>
      </c>
      <c r="K32" s="4">
        <f>$B$30-B32</f>
        <v>-0.002384259259259225</v>
      </c>
      <c r="L32" s="4">
        <f>$B$31-B32</f>
        <v>-0.0008449074074073915</v>
      </c>
      <c r="M32" s="2">
        <f>$B$32-B32</f>
        <v>0</v>
      </c>
    </row>
    <row r="33" spans="1:13" ht="12.75">
      <c r="A33" t="s">
        <v>4</v>
      </c>
      <c r="B33" s="1">
        <v>0.4731134259259259</v>
      </c>
      <c r="C33" s="2">
        <f>B33-hazor_p</f>
        <v>0.03226851851851853</v>
      </c>
      <c r="D33">
        <v>25.2</v>
      </c>
      <c r="E33" s="1">
        <f>C33/D33</f>
        <v>0.0012804967666078782</v>
      </c>
      <c r="F33" s="3">
        <f>D33/(C33/tunti)</f>
        <v>32.539454806312754</v>
      </c>
      <c r="G33" s="1">
        <f>(C33-C28)/(D33-D28)</f>
        <v>0.0013264796659404545</v>
      </c>
      <c r="H33" s="3">
        <f>(D33-D28)/((C33-C28)/tunti)</f>
        <v>31.411462788708196</v>
      </c>
      <c r="I33" s="2">
        <f>$B$33-B33</f>
        <v>0</v>
      </c>
      <c r="J33" s="2">
        <f>$B$34-B33</f>
        <v>0.0011111111111110628</v>
      </c>
      <c r="K33" s="2">
        <f>$B$35-B33</f>
        <v>0.0011111111111110628</v>
      </c>
      <c r="L33" s="2">
        <f>$B$36-B33</f>
        <v>0.0026620370370369906</v>
      </c>
      <c r="M33" s="2">
        <f>$B$37-B33</f>
        <v>0.006064814814814801</v>
      </c>
    </row>
    <row r="34" spans="1:13" ht="12.75">
      <c r="A34" t="s">
        <v>5</v>
      </c>
      <c r="B34" s="1">
        <v>0.474224537037037</v>
      </c>
      <c r="C34" s="2">
        <f>B34-boit_p</f>
        <v>0.03393518518518518</v>
      </c>
      <c r="D34">
        <v>25.2</v>
      </c>
      <c r="E34" s="1">
        <f>C34/D34</f>
        <v>0.0013466343327454436</v>
      </c>
      <c r="F34" s="3">
        <f>D34/(C34/tunti)</f>
        <v>30.94133697135062</v>
      </c>
      <c r="G34" s="1">
        <f>(C34-C29)/(D34-D29)</f>
        <v>0.0013866194625998503</v>
      </c>
      <c r="H34" s="3">
        <f>(D34-D29)/((C34-C29)/tunti)</f>
        <v>30.049099836333976</v>
      </c>
      <c r="I34" s="4">
        <f>$B$33-B34</f>
        <v>-0.0011111111111110628</v>
      </c>
      <c r="J34" s="2">
        <f>$B$34-B34</f>
        <v>0</v>
      </c>
      <c r="K34" s="2">
        <f>$B$35-B34</f>
        <v>0</v>
      </c>
      <c r="L34" s="2">
        <f>$B$36-B34</f>
        <v>0.0015509259259259278</v>
      </c>
      <c r="M34" s="2">
        <f>$B$37-B34</f>
        <v>0.004953703703703738</v>
      </c>
    </row>
    <row r="35" spans="1:13" ht="12.75">
      <c r="A35" t="s">
        <v>6</v>
      </c>
      <c r="B35" s="1">
        <v>0.474224537037037</v>
      </c>
      <c r="C35" s="2">
        <f>B35-trib_p</f>
        <v>0.03251157407407407</v>
      </c>
      <c r="D35">
        <v>25.2</v>
      </c>
      <c r="E35" s="1">
        <f>C35/D35</f>
        <v>0.0012901418283362725</v>
      </c>
      <c r="F35" s="3">
        <f>D35/(C35/tunti)</f>
        <v>32.29619081523674</v>
      </c>
      <c r="G35" s="1">
        <f>(C35-C30)/(D35-D30)</f>
        <v>0.0013400962236746505</v>
      </c>
      <c r="H35" s="3">
        <f>(D35-D30)/((C35-C30)/tunti)</f>
        <v>31.092294665537786</v>
      </c>
      <c r="I35" s="4">
        <f>$B$33-B35</f>
        <v>-0.0011111111111110628</v>
      </c>
      <c r="J35" s="2">
        <f>$B$34-B35</f>
        <v>0</v>
      </c>
      <c r="K35" s="2">
        <f>$B$35-B35</f>
        <v>0</v>
      </c>
      <c r="L35" s="2">
        <f>$B$36-B35</f>
        <v>0.0015509259259259278</v>
      </c>
      <c r="M35" s="2">
        <f>$B$37-B35</f>
        <v>0.004953703703703738</v>
      </c>
    </row>
    <row r="36" spans="1:13" ht="12.75">
      <c r="A36" t="s">
        <v>8</v>
      </c>
      <c r="B36" s="1">
        <v>0.4757754629629629</v>
      </c>
      <c r="C36" s="2">
        <f>B36-kiptoo_p</f>
        <v>0.03300925925925924</v>
      </c>
      <c r="D36">
        <v>25.2</v>
      </c>
      <c r="E36" s="1">
        <f>C36/D36</f>
        <v>0.0013098912404467952</v>
      </c>
      <c r="F36" s="3">
        <f>D36/(C36/tunti)</f>
        <v>31.809256661991604</v>
      </c>
      <c r="G36" s="1">
        <f>(C36-C31)/(D36-D31)</f>
        <v>0.0013412309368191697</v>
      </c>
      <c r="H36" s="3">
        <f>(D36-D31)/((C36-C31)/tunti)</f>
        <v>31.065989847715795</v>
      </c>
      <c r="I36" s="4">
        <f>$B$33-B36</f>
        <v>-0.0026620370370369906</v>
      </c>
      <c r="J36" s="4">
        <f>$B$34-B36</f>
        <v>-0.0015509259259259278</v>
      </c>
      <c r="K36" s="4">
        <f>$B$35-B36</f>
        <v>-0.0015509259259259278</v>
      </c>
      <c r="L36" s="2">
        <f>$B$36-B36</f>
        <v>0</v>
      </c>
      <c r="M36" s="2">
        <f>$B$37-B36</f>
        <v>0.00340277777777781</v>
      </c>
    </row>
    <row r="37" spans="1:13" ht="12.75">
      <c r="A37" t="s">
        <v>7</v>
      </c>
      <c r="B37" s="1">
        <v>0.4791782407407407</v>
      </c>
      <c r="C37" s="2">
        <f>B37-keem_p</f>
        <v>0.03628472222222223</v>
      </c>
      <c r="D37">
        <v>25.2</v>
      </c>
      <c r="E37" s="1">
        <f>C37/D37</f>
        <v>0.0014398699294532631</v>
      </c>
      <c r="F37" s="3">
        <f>D37/(C37/tunti)</f>
        <v>28.937799043062192</v>
      </c>
      <c r="G37" s="1">
        <f>(C37-C32)/(D37-D32)</f>
        <v>0.001592002541757446</v>
      </c>
      <c r="H37" s="3">
        <f>(D37-D32)/((C37-C32)/tunti)</f>
        <v>26.172487526728403</v>
      </c>
      <c r="I37" s="4">
        <f>$B$33-B37</f>
        <v>-0.006064814814814801</v>
      </c>
      <c r="J37" s="4">
        <f>$B$34-B37</f>
        <v>-0.004953703703703738</v>
      </c>
      <c r="K37" s="4">
        <f>$B$35-B37</f>
        <v>-0.004953703703703738</v>
      </c>
      <c r="L37" s="4">
        <f>$B$36-B37</f>
        <v>-0.00340277777777781</v>
      </c>
      <c r="M37" s="2">
        <f>$B$37-B37</f>
        <v>0</v>
      </c>
    </row>
    <row r="38" spans="1:12" ht="12.75">
      <c r="A38" t="s">
        <v>4</v>
      </c>
      <c r="B38" s="1">
        <v>0.49796296296296294</v>
      </c>
      <c r="C38" s="2">
        <f>B38-hazor_p</f>
        <v>0.05711805555555555</v>
      </c>
      <c r="D38">
        <v>44.2</v>
      </c>
      <c r="E38" s="1">
        <f>C38/D38</f>
        <v>0.0012922637003519354</v>
      </c>
      <c r="F38" s="3">
        <f>D38/(C38/tunti)</f>
        <v>32.24316109422493</v>
      </c>
      <c r="G38" s="1">
        <f>(C38-C33)/(D38-D33)</f>
        <v>0.0013078703703703692</v>
      </c>
      <c r="H38" s="3">
        <f>(D38-D33)/((C38-C33)/tunti)</f>
        <v>31.85840707964605</v>
      </c>
      <c r="I38" s="2">
        <f>$B$38-B38</f>
        <v>0</v>
      </c>
      <c r="J38" s="2">
        <f>$B$39-B38</f>
        <v>0.0016087962962962887</v>
      </c>
      <c r="K38" s="2">
        <f>$B$40-B38</f>
        <v>0.0016087962962962887</v>
      </c>
      <c r="L38" s="2">
        <f>$B$41-B38</f>
        <v>0.00245370370370368</v>
      </c>
    </row>
    <row r="39" spans="1:12" ht="12.75">
      <c r="A39" t="s">
        <v>5</v>
      </c>
      <c r="B39" s="1">
        <v>0.49957175925925923</v>
      </c>
      <c r="C39" s="2">
        <f>B39-boit_p</f>
        <v>0.05928240740740742</v>
      </c>
      <c r="D39">
        <v>44.2</v>
      </c>
      <c r="E39" s="1">
        <f>C39/D39</f>
        <v>0.0013412309368191723</v>
      </c>
      <c r="F39" s="3">
        <f>D39/(C39/tunti)</f>
        <v>31.06598984771573</v>
      </c>
      <c r="G39" s="1">
        <f>(C39-C34)/(D39-D34)</f>
        <v>0.0013340643274853809</v>
      </c>
      <c r="H39" s="3">
        <f>(D39-D34)/((C39-C34)/tunti)</f>
        <v>31.232876712328746</v>
      </c>
      <c r="I39" s="4">
        <f>$B$38-B39</f>
        <v>-0.0016087962962962887</v>
      </c>
      <c r="J39" s="2">
        <f>$B$39-B39</f>
        <v>0</v>
      </c>
      <c r="K39" s="2">
        <f>$B$40-B39</f>
        <v>0</v>
      </c>
      <c r="L39" s="2">
        <f>$B$41-B39</f>
        <v>0.0008449074074073915</v>
      </c>
    </row>
    <row r="40" spans="1:12" ht="12.75">
      <c r="A40" t="s">
        <v>6</v>
      </c>
      <c r="B40" s="1">
        <v>0.49957175925925923</v>
      </c>
      <c r="C40" s="2">
        <f>B40-trib_p</f>
        <v>0.05785879629629631</v>
      </c>
      <c r="D40">
        <v>44.2</v>
      </c>
      <c r="E40" s="1">
        <f>C40/D40</f>
        <v>0.001309022540640188</v>
      </c>
      <c r="F40" s="3">
        <f>D40/(C40/tunti)</f>
        <v>31.830366073214638</v>
      </c>
      <c r="G40" s="1">
        <f>(C40-C35)/(D40-D35)</f>
        <v>0.0013340643274853809</v>
      </c>
      <c r="H40" s="3">
        <f>(D40-D35)/((C40-C35)/tunti)</f>
        <v>31.232876712328746</v>
      </c>
      <c r="I40" s="4">
        <f>$B$38-B40</f>
        <v>-0.0016087962962962887</v>
      </c>
      <c r="J40" s="2">
        <f>$B$39-B40</f>
        <v>0</v>
      </c>
      <c r="K40" s="2">
        <f>$B$40-B40</f>
        <v>0</v>
      </c>
      <c r="L40" s="2">
        <f>$B$41-B40</f>
        <v>0.0008449074074073915</v>
      </c>
    </row>
    <row r="41" spans="1:12" ht="12.75">
      <c r="A41" t="s">
        <v>8</v>
      </c>
      <c r="B41" s="1">
        <v>0.5004166666666666</v>
      </c>
      <c r="C41" s="2">
        <f>B41-kiptoo_p</f>
        <v>0.057650462962962945</v>
      </c>
      <c r="D41">
        <v>44.2</v>
      </c>
      <c r="E41" s="1">
        <f>C41/D41</f>
        <v>0.0013043091168091162</v>
      </c>
      <c r="F41" s="3">
        <f>D41/(C41/tunti)</f>
        <v>31.94539249146759</v>
      </c>
      <c r="G41" s="1">
        <f>(C41-C36)/(D41-D36)</f>
        <v>0.0012969054580896685</v>
      </c>
      <c r="H41" s="3">
        <f>(D41-D36)/((C41-C36)/tunti)</f>
        <v>32.127759511507755</v>
      </c>
      <c r="I41" s="4">
        <f>$B$38-B41</f>
        <v>-0.00245370370370368</v>
      </c>
      <c r="J41" s="4">
        <f>$B$39-B41</f>
        <v>-0.0008449074074073915</v>
      </c>
      <c r="K41" s="4">
        <f>$B$40-B41</f>
        <v>-0.0008449074074073915</v>
      </c>
      <c r="L41" s="2">
        <f>$B$41-B41</f>
        <v>0</v>
      </c>
    </row>
    <row r="42" spans="1:13" ht="12.75">
      <c r="A42" t="s">
        <v>4</v>
      </c>
      <c r="B42" s="2">
        <f>hazor_p+C42</f>
        <v>0.5065046296296296</v>
      </c>
      <c r="C42" s="1">
        <v>0.06565972222222222</v>
      </c>
      <c r="D42">
        <v>50.5</v>
      </c>
      <c r="E42" s="1">
        <f>C42/D42</f>
        <v>0.001300192519251925</v>
      </c>
      <c r="F42" s="3">
        <f>D42/(C42/tunti)</f>
        <v>32.04653622421999</v>
      </c>
      <c r="G42" s="1">
        <f>(C42-C38)/(D42-D38)</f>
        <v>0.001355820105820107</v>
      </c>
      <c r="H42" s="3">
        <f>(D42-D38)/((C42-C38)/tunti)</f>
        <v>30.731707317073145</v>
      </c>
      <c r="I42" s="2">
        <f>$B$42-B42</f>
        <v>0</v>
      </c>
      <c r="J42" s="2">
        <f>$B$43-B42</f>
        <v>0.0016087962962962887</v>
      </c>
      <c r="K42" s="2">
        <f>$B$44-B42</f>
        <v>0.0016666666666665941</v>
      </c>
      <c r="L42" s="2">
        <f>$B$45-B42</f>
        <v>0.002071759259259287</v>
      </c>
      <c r="M42" s="2">
        <f>$B$46-B42</f>
        <v>0.011620370370370336</v>
      </c>
    </row>
    <row r="43" spans="1:13" ht="12.75">
      <c r="A43" t="s">
        <v>5</v>
      </c>
      <c r="B43" s="2">
        <f>boit_p+C43</f>
        <v>0.5081134259259259</v>
      </c>
      <c r="C43" s="1">
        <v>0.06782407407407406</v>
      </c>
      <c r="D43">
        <v>50.5</v>
      </c>
      <c r="E43" s="1">
        <f>C43/D43</f>
        <v>0.001343050971763843</v>
      </c>
      <c r="F43" s="3">
        <f>D43/(C43/tunti)</f>
        <v>31.02389078498294</v>
      </c>
      <c r="G43" s="1">
        <f>(C43-C39)/(D43-D39)</f>
        <v>0.0013558201058201024</v>
      </c>
      <c r="H43" s="3">
        <f>(D43-D39)/((C43-C39)/tunti)</f>
        <v>30.731707317073248</v>
      </c>
      <c r="I43" s="4">
        <f>$B$42-B43</f>
        <v>-0.0016087962962962887</v>
      </c>
      <c r="J43" s="2">
        <f>$B$43-B43</f>
        <v>0</v>
      </c>
      <c r="K43" s="2">
        <f>$B$44-B43</f>
        <v>5.78703703703054E-05</v>
      </c>
      <c r="L43" s="2">
        <f>$B$45-B43</f>
        <v>0.0004629629629629983</v>
      </c>
      <c r="M43" s="2">
        <f>$B$46-B43</f>
        <v>0.010011574074074048</v>
      </c>
    </row>
    <row r="44" spans="1:13" ht="12.75">
      <c r="A44" t="s">
        <v>6</v>
      </c>
      <c r="B44" s="2">
        <f>trib_p+C44</f>
        <v>0.5081712962962962</v>
      </c>
      <c r="C44" s="1">
        <v>0.06645833333333333</v>
      </c>
      <c r="D44">
        <v>50.5</v>
      </c>
      <c r="E44" s="1">
        <f>C44/D44</f>
        <v>0.001316006600660066</v>
      </c>
      <c r="F44" s="3">
        <f>D44/(C44/tunti)</f>
        <v>31.661442006269592</v>
      </c>
      <c r="G44" s="1">
        <f>(C44-C40)/(D44-D40)</f>
        <v>0.0013650058788947652</v>
      </c>
      <c r="H44" s="3">
        <f>(D44-D40)/((C44-C40)/tunti)</f>
        <v>30.524899057873544</v>
      </c>
      <c r="I44" s="4">
        <f>$B$42-B44</f>
        <v>-0.0016666666666665941</v>
      </c>
      <c r="J44" s="4">
        <f>$B$43-B44</f>
        <v>-5.78703703703054E-05</v>
      </c>
      <c r="K44" s="2">
        <f>$B$44-B44</f>
        <v>0</v>
      </c>
      <c r="L44" s="2">
        <f>$B$45-B44</f>
        <v>0.0004050925925926929</v>
      </c>
      <c r="M44" s="2">
        <f>$B$46-B44</f>
        <v>0.009953703703703742</v>
      </c>
    </row>
    <row r="45" spans="1:13" ht="12.75">
      <c r="A45" t="s">
        <v>8</v>
      </c>
      <c r="B45" s="2">
        <f>kiptoo_p+C45</f>
        <v>0.5085763888888889</v>
      </c>
      <c r="C45" s="1">
        <v>0.06581018518518518</v>
      </c>
      <c r="D45">
        <v>50.5</v>
      </c>
      <c r="E45" s="1">
        <f>C45/D45</f>
        <v>0.0013031719838650531</v>
      </c>
      <c r="F45" s="3">
        <f>D45/(C45/tunti)</f>
        <v>31.973267674991206</v>
      </c>
      <c r="G45" s="1">
        <f>(C45-C41)/(D45-D41)</f>
        <v>0.0012951940035273394</v>
      </c>
      <c r="H45" s="3">
        <f>(D45-D41)/((C45-C41)/tunti)</f>
        <v>32.17021276595738</v>
      </c>
      <c r="I45" s="4">
        <f>$B$42-B45</f>
        <v>-0.002071759259259287</v>
      </c>
      <c r="J45" s="4">
        <f>$B$43-B45</f>
        <v>-0.0004629629629629983</v>
      </c>
      <c r="K45" s="4">
        <f>$B$44-B45</f>
        <v>-0.0004050925925926929</v>
      </c>
      <c r="L45" s="2">
        <f>$B$45-B45</f>
        <v>0</v>
      </c>
      <c r="M45" s="2">
        <f>$B$46-B45</f>
        <v>0.00954861111111105</v>
      </c>
    </row>
    <row r="46" spans="1:13" ht="12.75">
      <c r="A46" t="s">
        <v>7</v>
      </c>
      <c r="B46" s="2">
        <f>keem_p+C46</f>
        <v>0.518125</v>
      </c>
      <c r="C46" s="1">
        <v>0.07523148148148148</v>
      </c>
      <c r="D46">
        <v>50.5</v>
      </c>
      <c r="E46" s="1">
        <f>C46/D46</f>
        <v>0.0014897323065639898</v>
      </c>
      <c r="F46" s="3">
        <f>D46/(C46/tunti)</f>
        <v>27.96923076923077</v>
      </c>
      <c r="G46" s="1">
        <f>(C46-C37)/(D46-D37)</f>
        <v>0.0015393975991802075</v>
      </c>
      <c r="H46" s="3">
        <f>(D46-D37)/((C46-C37)/tunti)</f>
        <v>27.066864784546812</v>
      </c>
      <c r="I46" s="4">
        <f>$B$42-B46</f>
        <v>-0.011620370370370336</v>
      </c>
      <c r="J46" s="4">
        <f>$B$43-B46</f>
        <v>-0.010011574074074048</v>
      </c>
      <c r="K46" s="4">
        <f>$B$44-B46</f>
        <v>-0.009953703703703742</v>
      </c>
      <c r="L46" s="4">
        <f>$B$45-B46</f>
        <v>-0.00954861111111105</v>
      </c>
      <c r="M46" s="2">
        <f>$B$46-B46</f>
        <v>0</v>
      </c>
    </row>
    <row r="47" spans="3:13" ht="12.75">
      <c r="C47" t="s">
        <v>29</v>
      </c>
      <c r="D47" t="s">
        <v>3</v>
      </c>
      <c r="E47" t="s">
        <v>20</v>
      </c>
      <c r="F47" t="s">
        <v>21</v>
      </c>
      <c r="G47" t="s">
        <v>22</v>
      </c>
      <c r="H47" t="s">
        <v>23</v>
      </c>
      <c r="I47" t="s">
        <v>24</v>
      </c>
      <c r="J47" t="s">
        <v>25</v>
      </c>
      <c r="K47" t="s">
        <v>26</v>
      </c>
      <c r="L47" t="s">
        <v>27</v>
      </c>
      <c r="M47" t="s">
        <v>28</v>
      </c>
    </row>
    <row r="48" spans="1:12" ht="12.75">
      <c r="A48" t="s">
        <v>4</v>
      </c>
      <c r="B48" s="1">
        <v>0.5091666666666667</v>
      </c>
      <c r="C48" s="2">
        <f>B48-hazor_j</f>
        <v>0.002662037037037046</v>
      </c>
      <c r="D48" s="5">
        <f>51.3-pmatka</f>
        <v>1</v>
      </c>
      <c r="E48" s="1">
        <f>C48/D48</f>
        <v>0.002662037037037046</v>
      </c>
      <c r="F48" s="3">
        <f>D48/(C48/tunti)</f>
        <v>15.652173913043425</v>
      </c>
      <c r="G48" s="1"/>
      <c r="H48" s="3"/>
      <c r="I48" s="2">
        <f>$B$48-B48</f>
        <v>0</v>
      </c>
      <c r="J48" s="2">
        <f>$B$50-B48</f>
        <v>0.002175925925925859</v>
      </c>
      <c r="K48" s="2">
        <f>$B$51-B48</f>
        <v>0.002384259259259225</v>
      </c>
      <c r="L48" s="2">
        <f>$B$49-B48</f>
        <v>0.0020370370370370594</v>
      </c>
    </row>
    <row r="49" spans="1:12" ht="12.75">
      <c r="A49" t="s">
        <v>8</v>
      </c>
      <c r="B49" s="1">
        <v>0.5112037037037037</v>
      </c>
      <c r="C49" s="2">
        <f>B49-kiptoo_j</f>
        <v>0.0026273148148148184</v>
      </c>
      <c r="D49" s="5">
        <f>51.3-pmatka</f>
        <v>1</v>
      </c>
      <c r="E49" s="1">
        <f>C49/D49</f>
        <v>0.0026273148148148184</v>
      </c>
      <c r="F49" s="3">
        <f>D49/(C49/tunti)</f>
        <v>15.859030837004383</v>
      </c>
      <c r="I49" s="4">
        <f>$B$48-B49</f>
        <v>-0.0020370370370370594</v>
      </c>
      <c r="J49" s="2">
        <f>$B$50-B49</f>
        <v>0.00013888888888879958</v>
      </c>
      <c r="K49" s="2">
        <f>$B$51-B49</f>
        <v>0.0003472222222221655</v>
      </c>
      <c r="L49" s="2">
        <f>$B$49-B49</f>
        <v>0</v>
      </c>
    </row>
    <row r="50" spans="1:12" ht="12.75">
      <c r="A50" t="s">
        <v>5</v>
      </c>
      <c r="B50" s="1">
        <v>0.5113425925925925</v>
      </c>
      <c r="C50" s="2">
        <f>B50-boit_j</f>
        <v>0.0032291666666666163</v>
      </c>
      <c r="D50" s="5">
        <f>51.3-pmatka</f>
        <v>1</v>
      </c>
      <c r="E50" s="1">
        <f>C50/D50</f>
        <v>0.0032291666666666163</v>
      </c>
      <c r="F50" s="3">
        <f>D50/(C50/tunti)</f>
        <v>12.903225806451815</v>
      </c>
      <c r="I50" s="4">
        <f>$B$48-B50</f>
        <v>-0.002175925925925859</v>
      </c>
      <c r="J50" s="2">
        <f>$B$50-B50</f>
        <v>0</v>
      </c>
      <c r="K50" s="2">
        <f>$B$51-B50</f>
        <v>0.0002083333333333659</v>
      </c>
      <c r="L50" s="4">
        <f>$B$49-B50</f>
        <v>-0.00013888888888879958</v>
      </c>
    </row>
    <row r="51" spans="1:12" ht="12.75">
      <c r="A51" t="s">
        <v>6</v>
      </c>
      <c r="B51" s="1">
        <v>0.5115509259259259</v>
      </c>
      <c r="C51" s="2">
        <f>B51-trib_j</f>
        <v>0.003379629629629677</v>
      </c>
      <c r="D51" s="5">
        <f>51.3-pmatka</f>
        <v>1</v>
      </c>
      <c r="E51" s="1">
        <f>C51/D51</f>
        <v>0.003379629629629677</v>
      </c>
      <c r="F51" s="3">
        <f>D51/(C51/tunti)</f>
        <v>12.328767123287498</v>
      </c>
      <c r="I51" s="4">
        <f>$B$48-B51</f>
        <v>-0.002384259259259225</v>
      </c>
      <c r="J51" s="4">
        <f>$B$50-B51</f>
        <v>-0.0002083333333333659</v>
      </c>
      <c r="K51" s="2">
        <f>$B$51-B51</f>
        <v>0</v>
      </c>
      <c r="L51" s="4">
        <f>$B$49-B51</f>
        <v>-0.0003472222222221655</v>
      </c>
    </row>
    <row r="52" spans="1:12" ht="12.75">
      <c r="A52" t="s">
        <v>4</v>
      </c>
      <c r="B52" s="1">
        <v>0.5167013888888888</v>
      </c>
      <c r="C52" s="2">
        <f>B52-hazor_j</f>
        <v>0.010196759259259225</v>
      </c>
      <c r="D52" s="5">
        <f>54.1-pmatka</f>
        <v>3.8000000000000043</v>
      </c>
      <c r="E52" s="1">
        <f>C52/D52</f>
        <v>0.0026833576998050563</v>
      </c>
      <c r="F52" s="3">
        <f>D52/(C52/tunti)</f>
        <v>15.527809307605065</v>
      </c>
      <c r="G52" s="1">
        <f>(C52-C48)/(D52-D48)</f>
        <v>0.0026909722222222027</v>
      </c>
      <c r="H52" s="3">
        <f>(D52-D48)/((C52-C48)/tunti)</f>
        <v>15.483870967742048</v>
      </c>
      <c r="I52" s="2">
        <f>$B$52-B52</f>
        <v>0</v>
      </c>
      <c r="J52" s="2">
        <f>$B$54-B52</f>
        <v>0.0034374999999999822</v>
      </c>
      <c r="K52" s="2">
        <f>$B$55-B52</f>
        <v>0.004710648148148144</v>
      </c>
      <c r="L52" s="2">
        <f>$B$53-B52</f>
        <v>0.0018634259259259212</v>
      </c>
    </row>
    <row r="53" spans="1:12" ht="12.75">
      <c r="A53" t="s">
        <v>8</v>
      </c>
      <c r="B53" s="1">
        <v>0.5185648148148148</v>
      </c>
      <c r="C53" s="2">
        <f>B53-kiptoo_j</f>
        <v>0.009988425925925859</v>
      </c>
      <c r="D53" s="5">
        <f>54.1-pmatka</f>
        <v>3.8000000000000043</v>
      </c>
      <c r="E53" s="1">
        <f>C53/D53</f>
        <v>0.002628533138401539</v>
      </c>
      <c r="F53" s="3">
        <f>D53/(C53/tunti)</f>
        <v>15.851680185399893</v>
      </c>
      <c r="G53" s="1">
        <f>(C53-C49)/(D53-D49)</f>
        <v>0.0026289682539682247</v>
      </c>
      <c r="H53" s="3">
        <f>(D53-D49)/((C53-C49)/tunti)</f>
        <v>15.84905660377376</v>
      </c>
      <c r="I53" s="4">
        <f>$B$52-B53</f>
        <v>-0.0018634259259259212</v>
      </c>
      <c r="J53" s="2">
        <f>$B$54-B53</f>
        <v>0.001574074074074061</v>
      </c>
      <c r="K53" s="2">
        <f>$B$55-B53</f>
        <v>0.002847222222222223</v>
      </c>
      <c r="L53" s="2">
        <f>$B$53-B53</f>
        <v>0</v>
      </c>
    </row>
    <row r="54" spans="1:12" ht="12.75">
      <c r="A54" t="s">
        <v>5</v>
      </c>
      <c r="B54" s="1">
        <v>0.5201388888888888</v>
      </c>
      <c r="C54" s="2">
        <f>B54-boit_j</f>
        <v>0.012025462962962918</v>
      </c>
      <c r="D54" s="5">
        <f>54.1-pmatka</f>
        <v>3.8000000000000043</v>
      </c>
      <c r="E54" s="1">
        <f>C54/D54</f>
        <v>0.0031645955165691855</v>
      </c>
      <c r="F54" s="3">
        <f>D54/(C54/tunti)</f>
        <v>13.166506256015463</v>
      </c>
      <c r="G54" s="1">
        <f>(C54-C50)/(D54-D50)</f>
        <v>0.0031415343915343888</v>
      </c>
      <c r="H54" s="3">
        <f>(D54-D50)/((C54-C50)/tunti)</f>
        <v>13.263157894736853</v>
      </c>
      <c r="I54" s="4">
        <f>$B$52-B54</f>
        <v>-0.0034374999999999822</v>
      </c>
      <c r="J54" s="2">
        <f>$B$54-B54</f>
        <v>0</v>
      </c>
      <c r="K54" s="2">
        <f>$B$55-B54</f>
        <v>0.0012731481481481621</v>
      </c>
      <c r="L54" s="4">
        <f>$B$53-B54</f>
        <v>-0.001574074074074061</v>
      </c>
    </row>
    <row r="55" spans="1:12" ht="12.75">
      <c r="A55" t="s">
        <v>6</v>
      </c>
      <c r="B55" s="1">
        <v>0.521412037037037</v>
      </c>
      <c r="C55" s="2">
        <f>B55-trib_j</f>
        <v>0.013240740740740775</v>
      </c>
      <c r="D55" s="5">
        <f>54.1-pmatka</f>
        <v>3.8000000000000043</v>
      </c>
      <c r="E55" s="1">
        <f>C55/D55</f>
        <v>0.0034844054580896737</v>
      </c>
      <c r="F55" s="3">
        <f>D55/(C55/tunti)</f>
        <v>11.95804195804194</v>
      </c>
      <c r="G55" s="1">
        <f>(C55-C51)/(D55-D51)</f>
        <v>0.003521825396825387</v>
      </c>
      <c r="H55" s="3">
        <f>(D55-D51)/((C55-C51)/tunti)</f>
        <v>11.830985915492992</v>
      </c>
      <c r="I55" s="4">
        <f>$B$52-B55</f>
        <v>-0.004710648148148144</v>
      </c>
      <c r="J55" s="4">
        <f>$B$54-B55</f>
        <v>-0.0012731481481481621</v>
      </c>
      <c r="K55" s="2">
        <f>$B$55-B55</f>
        <v>0</v>
      </c>
      <c r="L55" s="4">
        <f>$B$53-B55</f>
        <v>-0.002847222222222223</v>
      </c>
    </row>
    <row r="56" spans="1:12" ht="12.75">
      <c r="A56" t="s">
        <v>4</v>
      </c>
      <c r="B56" s="1">
        <v>0.533125</v>
      </c>
      <c r="C56" s="2">
        <f>B56-hazor_j</f>
        <v>0.02662037037037035</v>
      </c>
      <c r="D56" s="5">
        <f>60.1-pmatka</f>
        <v>9.800000000000004</v>
      </c>
      <c r="E56" s="1">
        <f>C56/D56</f>
        <v>0.0027163643235071774</v>
      </c>
      <c r="F56" s="3">
        <f>D56/(C56/tunti)</f>
        <v>15.339130434782627</v>
      </c>
      <c r="G56" s="1">
        <f>(C56-C52)/(D56-D52)</f>
        <v>0.002737268518518521</v>
      </c>
      <c r="H56" s="3">
        <f>(D56-D52)/((C56-C52)/tunti)</f>
        <v>15.221987315010558</v>
      </c>
      <c r="I56" s="2">
        <f>$B$56-B56</f>
        <v>0</v>
      </c>
      <c r="L56" s="2">
        <f>$B$57-B56</f>
        <v>0.001585648148148211</v>
      </c>
    </row>
    <row r="57" spans="1:12" ht="12.75">
      <c r="A57" t="s">
        <v>8</v>
      </c>
      <c r="B57" s="1">
        <v>0.5347106481481482</v>
      </c>
      <c r="C57" s="2">
        <f>B57-kiptoo_j</f>
        <v>0.026134259259259274</v>
      </c>
      <c r="D57" s="5">
        <f>60.1-pmatka</f>
        <v>9.800000000000004</v>
      </c>
      <c r="E57" s="1">
        <f>C57/D57</f>
        <v>0.0026667611489040064</v>
      </c>
      <c r="F57" s="3">
        <f>D57/(C57/tunti)</f>
        <v>15.624446412754649</v>
      </c>
      <c r="G57" s="1">
        <f>(C57-C53)/(D57-D53)</f>
        <v>0.0026909722222222356</v>
      </c>
      <c r="H57" s="3">
        <f>(D57-D53)/((C57-C53)/tunti)</f>
        <v>15.483870967741858</v>
      </c>
      <c r="I57" s="4">
        <f>$B$56-B57</f>
        <v>-0.001585648148148211</v>
      </c>
      <c r="L57" s="2">
        <f>$B$57-B57</f>
        <v>0</v>
      </c>
    </row>
    <row r="58" spans="1:13" ht="12.75">
      <c r="A58" t="s">
        <v>4</v>
      </c>
      <c r="B58" s="1">
        <v>0.5427777777777778</v>
      </c>
      <c r="C58" s="2">
        <f>B58-hazor_j</f>
        <v>0.03627314814814819</v>
      </c>
      <c r="D58" s="5">
        <f>63.5-pmatka</f>
        <v>13.200000000000003</v>
      </c>
      <c r="E58" s="1">
        <f>C58/D58</f>
        <v>0.002747965768799105</v>
      </c>
      <c r="F58" s="3">
        <f>D58/(C58/tunti)</f>
        <v>15.162731333758758</v>
      </c>
      <c r="G58" s="1">
        <f>(C58-C54)/(D58-D54)</f>
        <v>0.00257954097714737</v>
      </c>
      <c r="H58" s="3">
        <f>(D58-D54)/((C58-C54)/tunti)</f>
        <v>16.15274463007154</v>
      </c>
      <c r="I58" s="2">
        <f>$B$58-B58</f>
        <v>0</v>
      </c>
      <c r="J58" s="2">
        <f>$B$60-B58</f>
        <v>0.008171296296296204</v>
      </c>
      <c r="K58" s="2">
        <f>$B$61-B58</f>
        <v>0.012685185185185133</v>
      </c>
      <c r="L58" s="2">
        <f>$B$59-B58</f>
        <v>0.0008449074074073915</v>
      </c>
      <c r="M58" s="2">
        <f>$B$62-B58</f>
        <v>0.016736111111111063</v>
      </c>
    </row>
    <row r="59" spans="1:13" ht="12.75">
      <c r="A59" t="s">
        <v>8</v>
      </c>
      <c r="B59" s="1">
        <v>0.5436226851851852</v>
      </c>
      <c r="C59" s="2">
        <f>B59-kiptoo_j</f>
        <v>0.0350462962962963</v>
      </c>
      <c r="D59" s="5">
        <f>63.5-pmatka</f>
        <v>13.200000000000003</v>
      </c>
      <c r="E59" s="1">
        <f>C59/D59</f>
        <v>0.0026550224466891127</v>
      </c>
      <c r="F59" s="3">
        <f>D59/(C59/tunti)</f>
        <v>15.693527080581244</v>
      </c>
      <c r="G59" s="1">
        <f>(C59-C55)/(D59-D55)</f>
        <v>0.002319739952718673</v>
      </c>
      <c r="H59" s="3">
        <f>(D59-D55)/((C59-C55)/tunti)</f>
        <v>17.96178343949047</v>
      </c>
      <c r="I59" s="4">
        <f>$B$58-B59</f>
        <v>-0.0008449074074073915</v>
      </c>
      <c r="J59" s="2">
        <f>$B$60-B59</f>
        <v>0.007326388888888813</v>
      </c>
      <c r="K59" s="2">
        <f>$B$61-B59</f>
        <v>0.011840277777777741</v>
      </c>
      <c r="L59" s="2">
        <f>$B$59-B59</f>
        <v>0</v>
      </c>
      <c r="M59" s="2">
        <f>$B$62-B59</f>
        <v>0.01589120370370367</v>
      </c>
    </row>
    <row r="60" spans="1:13" ht="12.75">
      <c r="A60" t="s">
        <v>5</v>
      </c>
      <c r="B60" s="1">
        <v>0.550949074074074</v>
      </c>
      <c r="C60" s="2">
        <f>B60-boit_j</f>
        <v>0.04283564814814811</v>
      </c>
      <c r="D60" s="5">
        <f>63.5-pmatka</f>
        <v>13.200000000000003</v>
      </c>
      <c r="E60" s="1">
        <f>C60/D60</f>
        <v>0.0032451248597081895</v>
      </c>
      <c r="F60" s="3">
        <f>D60/(C60/tunti)</f>
        <v>12.839773034315064</v>
      </c>
      <c r="G60" s="1">
        <f>(C60-C56)/(D60-D56)</f>
        <v>0.004769199346405225</v>
      </c>
      <c r="H60" s="3">
        <f>(D60-D56)/((C60-C56)/tunti)</f>
        <v>8.736616702355468</v>
      </c>
      <c r="I60" s="4">
        <f>$B$58-B60</f>
        <v>-0.008171296296296204</v>
      </c>
      <c r="J60" s="2">
        <f>$B$60-B60</f>
        <v>0</v>
      </c>
      <c r="K60" s="2">
        <f>$B$61-B60</f>
        <v>0.004513888888888928</v>
      </c>
      <c r="L60" s="4">
        <f>$B$59-B60</f>
        <v>-0.007326388888888813</v>
      </c>
      <c r="M60" s="2">
        <f>$B$62-B60</f>
        <v>0.008564814814814858</v>
      </c>
    </row>
    <row r="61" spans="1:13" ht="12.75">
      <c r="A61" t="s">
        <v>6</v>
      </c>
      <c r="B61" s="1">
        <v>0.5554629629629629</v>
      </c>
      <c r="C61" s="2">
        <f>B61-trib_j</f>
        <v>0.04729166666666673</v>
      </c>
      <c r="D61" s="5">
        <f>63.5-pmatka</f>
        <v>13.200000000000003</v>
      </c>
      <c r="E61" s="1">
        <f>C61/D61</f>
        <v>0.003582702020202024</v>
      </c>
      <c r="F61" s="3">
        <f>D61/(C61/tunti)</f>
        <v>11.629955947136551</v>
      </c>
      <c r="G61" s="1">
        <f>(C61-C57)/(D61-D57)</f>
        <v>0.006222766884531608</v>
      </c>
      <c r="H61" s="3">
        <f>(D61-D57)/((C61-C57)/tunti)</f>
        <v>6.695842450765846</v>
      </c>
      <c r="I61" s="4">
        <f>$B$58-B61</f>
        <v>-0.012685185185185133</v>
      </c>
      <c r="J61" s="4">
        <f>$B$60-B61</f>
        <v>-0.004513888888888928</v>
      </c>
      <c r="K61" s="2">
        <f>$B$61-B61</f>
        <v>0</v>
      </c>
      <c r="L61" s="4">
        <f>$B$59-B61</f>
        <v>-0.011840277777777741</v>
      </c>
      <c r="M61" s="2">
        <f>$B$62-B61</f>
        <v>0.00405092592592593</v>
      </c>
    </row>
    <row r="62" spans="1:13" ht="12.75">
      <c r="A62" t="s">
        <v>7</v>
      </c>
      <c r="B62" s="1">
        <v>0.5595138888888889</v>
      </c>
      <c r="C62" s="2">
        <f>B62-keem_j</f>
        <v>0.04138888888888892</v>
      </c>
      <c r="D62" s="5">
        <f>63.5-pmatka</f>
        <v>13.200000000000003</v>
      </c>
      <c r="E62" s="1">
        <f>C62/D62</f>
        <v>0.003135521885521887</v>
      </c>
      <c r="F62" s="3">
        <f>D62/(C62/tunti)</f>
        <v>13.288590604026838</v>
      </c>
      <c r="G62" s="1"/>
      <c r="H62" s="3"/>
      <c r="I62" s="4">
        <f>$B$58-B62</f>
        <v>-0.016736111111111063</v>
      </c>
      <c r="J62" s="4">
        <f>$B$60-B62</f>
        <v>-0.008564814814814858</v>
      </c>
      <c r="K62" s="4">
        <f>$B$61-B62</f>
        <v>-0.00405092592592593</v>
      </c>
      <c r="L62" s="4">
        <f>$B$59-B62</f>
        <v>-0.01589120370370367</v>
      </c>
      <c r="M62" s="2">
        <f>$B$62-B62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1601-01-01T21:00:00Z</cp:lastPrinted>
  <dcterms:created xsi:type="dcterms:W3CDTF">2007-08-01T09:09:33Z</dcterms:created>
  <dcterms:modified xsi:type="dcterms:W3CDTF">2007-08-01T11:07:59Z</dcterms:modified>
  <cp:category/>
  <cp:version/>
  <cp:contentType/>
  <cp:contentStatus/>
  <cp:revision>29</cp:revision>
</cp:coreProperties>
</file>